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kik1-my.sharepoint.com/personal/kati_raudsaar_kik_ee/Documents/Desktop/Tänav/"/>
    </mc:Choice>
  </mc:AlternateContent>
  <xr:revisionPtr revIDLastSave="0" documentId="8_{5AC1BA36-949D-4DA6-9D8A-AECFE563006B}" xr6:coauthVersionLast="47" xr6:coauthVersionMax="47" xr10:uidLastSave="{00000000-0000-0000-0000-000000000000}"/>
  <bookViews>
    <workbookView xWindow="-120" yWindow="-120" windowWidth="29040" windowHeight="15840" activeTab="1" xr2:uid="{00000000-000D-0000-FFFF-FFFF00000000}"/>
  </bookViews>
  <sheets>
    <sheet name="Juhend" sheetId="2" r:id="rId1"/>
    <sheet name="Tänavavalgustu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4" i="1" l="1"/>
  <c r="L44" i="1" l="1"/>
  <c r="L46" i="1" s="1"/>
  <c r="L59" i="1"/>
  <c r="L71" i="1" l="1"/>
  <c r="L72" i="1" s="1"/>
  <c r="L76" i="1" l="1"/>
  <c r="L75" i="1"/>
  <c r="L41" i="1"/>
  <c r="L42" i="1" s="1"/>
  <c r="L56" i="1"/>
  <c r="L57" i="1" s="1"/>
  <c r="L45" i="1" l="1"/>
  <c r="L47" i="1" s="1"/>
  <c r="L48" i="1" s="1"/>
  <c r="L49" i="1" s="1"/>
  <c r="L77" i="1"/>
  <c r="D26" i="1" s="1"/>
  <c r="L61" i="1"/>
  <c r="L60" i="1"/>
  <c r="L78" i="1" l="1"/>
  <c r="L79" i="1" s="1"/>
  <c r="L62" i="1"/>
  <c r="L63" i="1" s="1"/>
  <c r="L64" i="1" s="1"/>
  <c r="B32" i="1"/>
  <c r="B33" i="1" l="1"/>
  <c r="C33" i="1" s="1"/>
  <c r="C32" i="1"/>
  <c r="C31" i="1"/>
  <c r="B34" i="1" l="1"/>
  <c r="B35" i="1" s="1"/>
  <c r="D9" i="1"/>
  <c r="D12" i="1" s="1"/>
  <c r="D14" i="1" s="1"/>
  <c r="C34" i="1" l="1"/>
  <c r="B36" i="1"/>
  <c r="C35" i="1"/>
  <c r="D13" i="1"/>
  <c r="D25" i="1"/>
  <c r="D3" i="1"/>
  <c r="D5" i="1" s="1"/>
  <c r="E7" i="1" s="1"/>
  <c r="B37" i="1" l="1"/>
  <c r="C36" i="1"/>
  <c r="D4" i="1"/>
  <c r="E6" i="1"/>
  <c r="D20" i="1"/>
  <c r="E24" i="1"/>
  <c r="D7" i="1"/>
  <c r="D21" i="1" s="1"/>
  <c r="D19" i="1" l="1"/>
  <c r="F6" i="1"/>
  <c r="B38" i="1"/>
  <c r="C37" i="1"/>
  <c r="E37" i="1" s="1"/>
  <c r="D15" i="1"/>
  <c r="D16" i="1"/>
  <c r="E26" i="1"/>
  <c r="C274" i="1"/>
  <c r="C254" i="1"/>
  <c r="C236" i="1"/>
  <c r="C214" i="1"/>
  <c r="C195" i="1"/>
  <c r="C175" i="1"/>
  <c r="C157" i="1"/>
  <c r="B39" i="1" l="1"/>
  <c r="C38" i="1"/>
  <c r="E33" i="1"/>
  <c r="E32" i="1"/>
  <c r="E34" i="1"/>
  <c r="E35" i="1"/>
  <c r="E36" i="1"/>
  <c r="B170" i="1"/>
  <c r="E38" i="1" l="1"/>
  <c r="B40" i="1"/>
  <c r="C39" i="1"/>
  <c r="E39" i="1" s="1"/>
  <c r="B171" i="1"/>
  <c r="D180" i="1"/>
  <c r="D200" i="1"/>
  <c r="D219" i="1"/>
  <c r="E219" i="1" s="1"/>
  <c r="D259" i="1"/>
  <c r="C263" i="1" s="1"/>
  <c r="D162" i="1"/>
  <c r="C169" i="1" s="1"/>
  <c r="E275" i="1"/>
  <c r="F275" i="1" s="1"/>
  <c r="G275" i="1" s="1"/>
  <c r="B284" i="1"/>
  <c r="B285" i="1" s="1"/>
  <c r="B286" i="1" s="1"/>
  <c r="B287" i="1" s="1"/>
  <c r="B288" i="1" s="1"/>
  <c r="B289" i="1" s="1"/>
  <c r="B290" i="1" s="1"/>
  <c r="B291" i="1" s="1"/>
  <c r="D276" i="1"/>
  <c r="E274" i="1"/>
  <c r="F274" i="1" s="1"/>
  <c r="G274" i="1" s="1"/>
  <c r="H274" i="1" s="1"/>
  <c r="I274" i="1" s="1"/>
  <c r="J274" i="1" s="1"/>
  <c r="K274" i="1" s="1"/>
  <c r="L274" i="1" s="1"/>
  <c r="M274" i="1" s="1"/>
  <c r="N274" i="1" s="1"/>
  <c r="O274" i="1" s="1"/>
  <c r="P274" i="1" s="1"/>
  <c r="Q274" i="1" s="1"/>
  <c r="R274" i="1" s="1"/>
  <c r="S274" i="1" s="1"/>
  <c r="T274" i="1" s="1"/>
  <c r="U274" i="1" s="1"/>
  <c r="V274" i="1" s="1"/>
  <c r="W274" i="1" s="1"/>
  <c r="X274" i="1" s="1"/>
  <c r="Y274" i="1" s="1"/>
  <c r="Z274" i="1" s="1"/>
  <c r="AA274" i="1" s="1"/>
  <c r="AB274" i="1" s="1"/>
  <c r="AC274" i="1" s="1"/>
  <c r="AD274" i="1" s="1"/>
  <c r="AE274" i="1" s="1"/>
  <c r="AF274" i="1" s="1"/>
  <c r="AG274" i="1" s="1"/>
  <c r="AH274" i="1" s="1"/>
  <c r="A254" i="1"/>
  <c r="B264" i="1"/>
  <c r="D256" i="1"/>
  <c r="E257" i="1" s="1"/>
  <c r="F255" i="1"/>
  <c r="G255" i="1" s="1"/>
  <c r="E254" i="1"/>
  <c r="F254" i="1" s="1"/>
  <c r="G254" i="1" s="1"/>
  <c r="H254" i="1" s="1"/>
  <c r="I254" i="1" s="1"/>
  <c r="J254" i="1" s="1"/>
  <c r="K254" i="1" s="1"/>
  <c r="L254" i="1" s="1"/>
  <c r="M254" i="1" s="1"/>
  <c r="N254" i="1" s="1"/>
  <c r="O254" i="1" s="1"/>
  <c r="P254" i="1" s="1"/>
  <c r="Q254" i="1" s="1"/>
  <c r="R254" i="1" s="1"/>
  <c r="S254" i="1" s="1"/>
  <c r="T254" i="1" s="1"/>
  <c r="U254" i="1" s="1"/>
  <c r="V254" i="1" s="1"/>
  <c r="W254" i="1" s="1"/>
  <c r="X254" i="1" s="1"/>
  <c r="Y254" i="1" s="1"/>
  <c r="Z254" i="1" s="1"/>
  <c r="AA254" i="1" s="1"/>
  <c r="AB254" i="1" s="1"/>
  <c r="AC254" i="1" s="1"/>
  <c r="AD254" i="1" s="1"/>
  <c r="AE254" i="1" s="1"/>
  <c r="AF254" i="1" s="1"/>
  <c r="AG254" i="1" s="1"/>
  <c r="AH254" i="1" s="1"/>
  <c r="A236" i="1"/>
  <c r="B246" i="1"/>
  <c r="D238" i="1"/>
  <c r="E239" i="1" s="1"/>
  <c r="F237" i="1"/>
  <c r="G237" i="1" s="1"/>
  <c r="G239" i="1" s="1"/>
  <c r="E236" i="1"/>
  <c r="F236" i="1" s="1"/>
  <c r="G236" i="1" s="1"/>
  <c r="H236" i="1" s="1"/>
  <c r="I236" i="1" s="1"/>
  <c r="J236" i="1" s="1"/>
  <c r="K236" i="1" s="1"/>
  <c r="L236" i="1" s="1"/>
  <c r="M236" i="1" s="1"/>
  <c r="N236" i="1" s="1"/>
  <c r="O236" i="1" s="1"/>
  <c r="P236" i="1" s="1"/>
  <c r="Q236" i="1" s="1"/>
  <c r="R236" i="1" s="1"/>
  <c r="S236" i="1" s="1"/>
  <c r="T236" i="1" s="1"/>
  <c r="U236" i="1" s="1"/>
  <c r="V236" i="1" s="1"/>
  <c r="W236" i="1" s="1"/>
  <c r="X236" i="1" s="1"/>
  <c r="Y236" i="1" s="1"/>
  <c r="Z236" i="1" s="1"/>
  <c r="AA236" i="1" s="1"/>
  <c r="AB236" i="1" s="1"/>
  <c r="AC236" i="1" s="1"/>
  <c r="AD236" i="1" s="1"/>
  <c r="AE236" i="1" s="1"/>
  <c r="AF236" i="1" s="1"/>
  <c r="AG236" i="1" s="1"/>
  <c r="AH236" i="1" s="1"/>
  <c r="A214" i="1"/>
  <c r="B224" i="1"/>
  <c r="B225" i="1" s="1"/>
  <c r="D216" i="1"/>
  <c r="F215" i="1"/>
  <c r="G215" i="1" s="1"/>
  <c r="E214" i="1"/>
  <c r="F214" i="1" s="1"/>
  <c r="G214" i="1" s="1"/>
  <c r="H214" i="1" s="1"/>
  <c r="I214" i="1" s="1"/>
  <c r="J214" i="1" s="1"/>
  <c r="K214" i="1" s="1"/>
  <c r="L214" i="1" s="1"/>
  <c r="M214" i="1" s="1"/>
  <c r="N214" i="1" s="1"/>
  <c r="O214" i="1" s="1"/>
  <c r="P214" i="1" s="1"/>
  <c r="Q214" i="1" s="1"/>
  <c r="R214" i="1" s="1"/>
  <c r="S214" i="1" s="1"/>
  <c r="T214" i="1" s="1"/>
  <c r="U214" i="1" s="1"/>
  <c r="V214" i="1" s="1"/>
  <c r="W214" i="1" s="1"/>
  <c r="X214" i="1" s="1"/>
  <c r="Y214" i="1" s="1"/>
  <c r="Z214" i="1" s="1"/>
  <c r="AA214" i="1" s="1"/>
  <c r="AB214" i="1" s="1"/>
  <c r="AC214" i="1" s="1"/>
  <c r="AD214" i="1" s="1"/>
  <c r="AE214" i="1" s="1"/>
  <c r="AF214" i="1" s="1"/>
  <c r="AG214" i="1" s="1"/>
  <c r="AH214" i="1" s="1"/>
  <c r="A175" i="1"/>
  <c r="B185" i="1"/>
  <c r="B186" i="1" s="1"/>
  <c r="F176" i="1"/>
  <c r="G176" i="1" s="1"/>
  <c r="E175" i="1"/>
  <c r="F175" i="1" s="1"/>
  <c r="G175" i="1" s="1"/>
  <c r="H175" i="1" s="1"/>
  <c r="I175" i="1" s="1"/>
  <c r="J175" i="1" s="1"/>
  <c r="K175" i="1" s="1"/>
  <c r="L175" i="1" s="1"/>
  <c r="M175" i="1" s="1"/>
  <c r="N175" i="1" s="1"/>
  <c r="O175" i="1" s="1"/>
  <c r="P175" i="1" s="1"/>
  <c r="Q175" i="1" s="1"/>
  <c r="R175" i="1" s="1"/>
  <c r="S175" i="1" s="1"/>
  <c r="T175" i="1" s="1"/>
  <c r="U175" i="1" s="1"/>
  <c r="V175" i="1" s="1"/>
  <c r="W175" i="1" s="1"/>
  <c r="X175" i="1" s="1"/>
  <c r="Y175" i="1" s="1"/>
  <c r="Z175" i="1" s="1"/>
  <c r="AA175" i="1" s="1"/>
  <c r="AB175" i="1" s="1"/>
  <c r="AC175" i="1" s="1"/>
  <c r="AD175" i="1" s="1"/>
  <c r="AE175" i="1" s="1"/>
  <c r="AF175" i="1" s="1"/>
  <c r="AG175" i="1" s="1"/>
  <c r="AH175" i="1" s="1"/>
  <c r="A157" i="1"/>
  <c r="F158" i="1"/>
  <c r="G158" i="1" s="1"/>
  <c r="E157" i="1"/>
  <c r="F157" i="1" s="1"/>
  <c r="G157" i="1" s="1"/>
  <c r="H157" i="1" s="1"/>
  <c r="I157" i="1" s="1"/>
  <c r="J157" i="1" s="1"/>
  <c r="K157" i="1" s="1"/>
  <c r="L157" i="1" s="1"/>
  <c r="M157" i="1" s="1"/>
  <c r="N157" i="1" s="1"/>
  <c r="O157" i="1" s="1"/>
  <c r="P157" i="1" s="1"/>
  <c r="Q157" i="1" s="1"/>
  <c r="R157" i="1" s="1"/>
  <c r="S157" i="1" s="1"/>
  <c r="T157" i="1" s="1"/>
  <c r="U157" i="1" s="1"/>
  <c r="V157" i="1" s="1"/>
  <c r="W157" i="1" s="1"/>
  <c r="X157" i="1" s="1"/>
  <c r="Y157" i="1" s="1"/>
  <c r="Z157" i="1" s="1"/>
  <c r="AA157" i="1" s="1"/>
  <c r="AB157" i="1" s="1"/>
  <c r="AC157" i="1" s="1"/>
  <c r="AD157" i="1" s="1"/>
  <c r="AE157" i="1" s="1"/>
  <c r="AF157" i="1" s="1"/>
  <c r="AG157" i="1" s="1"/>
  <c r="AH157" i="1" s="1"/>
  <c r="A195" i="1"/>
  <c r="F24" i="1"/>
  <c r="G24" i="1" s="1"/>
  <c r="E23" i="1"/>
  <c r="F23" i="1" s="1"/>
  <c r="G23" i="1" s="1"/>
  <c r="H23" i="1" s="1"/>
  <c r="I23" i="1" s="1"/>
  <c r="J23" i="1" s="1"/>
  <c r="K23" i="1" s="1"/>
  <c r="L23" i="1" s="1"/>
  <c r="M23" i="1" s="1"/>
  <c r="N23" i="1" s="1"/>
  <c r="O23" i="1" s="1"/>
  <c r="P23" i="1" s="1"/>
  <c r="Q23" i="1" s="1"/>
  <c r="R23" i="1" s="1"/>
  <c r="S23" i="1" s="1"/>
  <c r="T23" i="1" s="1"/>
  <c r="U23" i="1" s="1"/>
  <c r="V23" i="1" s="1"/>
  <c r="W23" i="1" s="1"/>
  <c r="X23" i="1" s="1"/>
  <c r="B205" i="1"/>
  <c r="B206" i="1" s="1"/>
  <c r="B207" i="1" s="1"/>
  <c r="D197" i="1"/>
  <c r="F196" i="1"/>
  <c r="E195" i="1"/>
  <c r="F195" i="1" s="1"/>
  <c r="G195" i="1" s="1"/>
  <c r="H195" i="1" s="1"/>
  <c r="I195" i="1" s="1"/>
  <c r="J195" i="1" s="1"/>
  <c r="K195" i="1" s="1"/>
  <c r="L195" i="1" s="1"/>
  <c r="M195" i="1" s="1"/>
  <c r="N195" i="1" s="1"/>
  <c r="O195" i="1" s="1"/>
  <c r="P195" i="1" s="1"/>
  <c r="Q195" i="1" s="1"/>
  <c r="R195" i="1" s="1"/>
  <c r="S195" i="1" s="1"/>
  <c r="T195" i="1" s="1"/>
  <c r="U195" i="1" s="1"/>
  <c r="V195" i="1" s="1"/>
  <c r="W195" i="1" s="1"/>
  <c r="X195" i="1" s="1"/>
  <c r="Y195" i="1" s="1"/>
  <c r="Z195" i="1" s="1"/>
  <c r="AA195" i="1" s="1"/>
  <c r="AB195" i="1" s="1"/>
  <c r="AC195" i="1" s="1"/>
  <c r="AD195" i="1" s="1"/>
  <c r="AE195" i="1" s="1"/>
  <c r="AF195" i="1" s="1"/>
  <c r="AG195" i="1" s="1"/>
  <c r="AH195" i="1" s="1"/>
  <c r="B41" i="1" l="1"/>
  <c r="C40" i="1"/>
  <c r="E40" i="1" s="1"/>
  <c r="B292" i="1"/>
  <c r="C207" i="1"/>
  <c r="C183" i="1"/>
  <c r="C184" i="1"/>
  <c r="C171" i="1"/>
  <c r="B208" i="1"/>
  <c r="B209" i="1" s="1"/>
  <c r="G257" i="1"/>
  <c r="C170" i="1"/>
  <c r="F217" i="1"/>
  <c r="E277" i="1"/>
  <c r="C168" i="1"/>
  <c r="C167" i="1"/>
  <c r="C166" i="1"/>
  <c r="E162" i="1"/>
  <c r="C204" i="1"/>
  <c r="E200" i="1"/>
  <c r="D198" i="1"/>
  <c r="E28" i="1"/>
  <c r="D241" i="1"/>
  <c r="C246" i="1" s="1"/>
  <c r="F239" i="1"/>
  <c r="E259" i="1"/>
  <c r="E180" i="1"/>
  <c r="C223" i="1"/>
  <c r="D217" i="1"/>
  <c r="C262" i="1"/>
  <c r="D178" i="1"/>
  <c r="D257" i="1"/>
  <c r="D160" i="1"/>
  <c r="E217" i="1"/>
  <c r="C203" i="1"/>
  <c r="H255" i="1"/>
  <c r="H257" i="1" s="1"/>
  <c r="C206" i="1"/>
  <c r="C205" i="1"/>
  <c r="G217" i="1"/>
  <c r="C222" i="1"/>
  <c r="F277" i="1"/>
  <c r="H275" i="1"/>
  <c r="G277" i="1"/>
  <c r="F257" i="1"/>
  <c r="B265" i="1"/>
  <c r="C264" i="1"/>
  <c r="H237" i="1"/>
  <c r="B247" i="1"/>
  <c r="B248" i="1" s="1"/>
  <c r="B249" i="1" s="1"/>
  <c r="B250" i="1" s="1"/>
  <c r="B226" i="1"/>
  <c r="C225" i="1"/>
  <c r="H215" i="1"/>
  <c r="C224" i="1"/>
  <c r="B187" i="1"/>
  <c r="C186" i="1"/>
  <c r="D159" i="1"/>
  <c r="E160" i="1" s="1"/>
  <c r="E198" i="1"/>
  <c r="C185" i="1"/>
  <c r="F198" i="1"/>
  <c r="E31" i="1"/>
  <c r="F26" i="1"/>
  <c r="G26" i="1"/>
  <c r="H176" i="1"/>
  <c r="H158" i="1"/>
  <c r="C165" i="1"/>
  <c r="H24" i="1"/>
  <c r="H26" i="1" s="1"/>
  <c r="G196" i="1"/>
  <c r="G198" i="1" s="1"/>
  <c r="C244" i="1" l="1"/>
  <c r="B42" i="1"/>
  <c r="C41" i="1"/>
  <c r="E41" i="1" s="1"/>
  <c r="D173" i="1"/>
  <c r="B293" i="1"/>
  <c r="B294" i="1" s="1"/>
  <c r="B295" i="1" s="1"/>
  <c r="B296" i="1" s="1"/>
  <c r="D279" i="1"/>
  <c r="E279" i="1" s="1"/>
  <c r="D239" i="1"/>
  <c r="C208" i="1"/>
  <c r="C249" i="1"/>
  <c r="C250" i="1"/>
  <c r="D252" i="1" s="1"/>
  <c r="C248" i="1"/>
  <c r="B210" i="1"/>
  <c r="C210" i="1" s="1"/>
  <c r="D212" i="1" s="1"/>
  <c r="C209" i="1"/>
  <c r="D177" i="1"/>
  <c r="E178" i="1" s="1"/>
  <c r="G160" i="1"/>
  <c r="C245" i="1"/>
  <c r="E241" i="1"/>
  <c r="I255" i="1"/>
  <c r="J255" i="1" s="1"/>
  <c r="C226" i="1"/>
  <c r="B227" i="1"/>
  <c r="H277" i="1"/>
  <c r="I275" i="1"/>
  <c r="B266" i="1"/>
  <c r="C265" i="1"/>
  <c r="C247" i="1"/>
  <c r="H239" i="1"/>
  <c r="I237" i="1"/>
  <c r="H217" i="1"/>
  <c r="I215" i="1"/>
  <c r="C187" i="1"/>
  <c r="B188" i="1"/>
  <c r="F160" i="1"/>
  <c r="I176" i="1"/>
  <c r="H160" i="1"/>
  <c r="I158" i="1"/>
  <c r="H196" i="1"/>
  <c r="H198" i="1" s="1"/>
  <c r="I24" i="1"/>
  <c r="I26" i="1" s="1"/>
  <c r="B43" i="1" l="1"/>
  <c r="C42" i="1"/>
  <c r="E42" i="1" s="1"/>
  <c r="C284" i="1"/>
  <c r="C287" i="1"/>
  <c r="D277" i="1"/>
  <c r="C285" i="1"/>
  <c r="H178" i="1"/>
  <c r="C283" i="1"/>
  <c r="C286" i="1"/>
  <c r="C282" i="1"/>
  <c r="C289" i="1"/>
  <c r="C293" i="1"/>
  <c r="C294" i="1"/>
  <c r="C292" i="1"/>
  <c r="C290" i="1"/>
  <c r="C288" i="1"/>
  <c r="D299" i="1" s="1"/>
  <c r="C291" i="1"/>
  <c r="C295" i="1"/>
  <c r="C296" i="1"/>
  <c r="B297" i="1"/>
  <c r="C297" i="1" s="1"/>
  <c r="F178" i="1"/>
  <c r="G178" i="1"/>
  <c r="I257" i="1"/>
  <c r="C227" i="1"/>
  <c r="B228" i="1"/>
  <c r="I277" i="1"/>
  <c r="J275" i="1"/>
  <c r="K255" i="1"/>
  <c r="J257" i="1"/>
  <c r="B267" i="1"/>
  <c r="B268" i="1" s="1"/>
  <c r="C266" i="1"/>
  <c r="J237" i="1"/>
  <c r="I239" i="1"/>
  <c r="J215" i="1"/>
  <c r="I217" i="1"/>
  <c r="B189" i="1"/>
  <c r="C188" i="1"/>
  <c r="J176" i="1"/>
  <c r="I178" i="1"/>
  <c r="I160" i="1"/>
  <c r="J158" i="1"/>
  <c r="I196" i="1"/>
  <c r="I198" i="1" s="1"/>
  <c r="J24" i="1"/>
  <c r="J26" i="1" s="1"/>
  <c r="B44" i="1" l="1"/>
  <c r="C43" i="1"/>
  <c r="E43" i="1" s="1"/>
  <c r="B190" i="1"/>
  <c r="C189" i="1"/>
  <c r="B269" i="1"/>
  <c r="C268" i="1"/>
  <c r="C228" i="1"/>
  <c r="B229" i="1"/>
  <c r="K275" i="1"/>
  <c r="J277" i="1"/>
  <c r="K257" i="1"/>
  <c r="L255" i="1"/>
  <c r="C267" i="1"/>
  <c r="K237" i="1"/>
  <c r="J239" i="1"/>
  <c r="K215" i="1"/>
  <c r="J217" i="1"/>
  <c r="J178" i="1"/>
  <c r="K176" i="1"/>
  <c r="K158" i="1"/>
  <c r="J160" i="1"/>
  <c r="J196" i="1"/>
  <c r="J198" i="1" s="1"/>
  <c r="K24" i="1"/>
  <c r="K26" i="1" s="1"/>
  <c r="C44" i="1" l="1"/>
  <c r="E44" i="1" s="1"/>
  <c r="B45" i="1"/>
  <c r="B191" i="1"/>
  <c r="C191" i="1" s="1"/>
  <c r="D193" i="1" s="1"/>
  <c r="C190" i="1"/>
  <c r="B270" i="1"/>
  <c r="C270" i="1" s="1"/>
  <c r="C269" i="1"/>
  <c r="B230" i="1"/>
  <c r="B231" i="1" s="1"/>
  <c r="C229" i="1"/>
  <c r="L275" i="1"/>
  <c r="K277" i="1"/>
  <c r="L257" i="1"/>
  <c r="M255" i="1"/>
  <c r="K239" i="1"/>
  <c r="L237" i="1"/>
  <c r="K217" i="1"/>
  <c r="L215" i="1"/>
  <c r="K178" i="1"/>
  <c r="L176" i="1"/>
  <c r="L158" i="1"/>
  <c r="K160" i="1"/>
  <c r="K196" i="1"/>
  <c r="K198" i="1" s="1"/>
  <c r="L24" i="1"/>
  <c r="L26" i="1" s="1"/>
  <c r="C45" i="1" l="1"/>
  <c r="E45" i="1" s="1"/>
  <c r="B46" i="1"/>
  <c r="D272" i="1"/>
  <c r="B232" i="1"/>
  <c r="C232" i="1" s="1"/>
  <c r="C231" i="1"/>
  <c r="C230" i="1"/>
  <c r="L277" i="1"/>
  <c r="M275" i="1"/>
  <c r="N255" i="1"/>
  <c r="M257" i="1"/>
  <c r="L239" i="1"/>
  <c r="M237" i="1"/>
  <c r="L217" i="1"/>
  <c r="M215" i="1"/>
  <c r="M176" i="1"/>
  <c r="L178" i="1"/>
  <c r="L160" i="1"/>
  <c r="M158" i="1"/>
  <c r="L196" i="1"/>
  <c r="L198" i="1" s="1"/>
  <c r="M24" i="1"/>
  <c r="M26" i="1" s="1"/>
  <c r="C46" i="1" l="1"/>
  <c r="E46" i="1" s="1"/>
  <c r="B47" i="1"/>
  <c r="C47" i="1" s="1"/>
  <c r="D234" i="1"/>
  <c r="M277" i="1"/>
  <c r="N275" i="1"/>
  <c r="O255" i="1"/>
  <c r="N257" i="1"/>
  <c r="N237" i="1"/>
  <c r="M239" i="1"/>
  <c r="N215" i="1"/>
  <c r="M217" i="1"/>
  <c r="N176" i="1"/>
  <c r="M178" i="1"/>
  <c r="M160" i="1"/>
  <c r="N158" i="1"/>
  <c r="M196" i="1"/>
  <c r="M198" i="1" s="1"/>
  <c r="N24" i="1"/>
  <c r="N26" i="1" s="1"/>
  <c r="B48" i="1" l="1"/>
  <c r="E47" i="1"/>
  <c r="O275" i="1"/>
  <c r="N277" i="1"/>
  <c r="O257" i="1"/>
  <c r="P255" i="1"/>
  <c r="O237" i="1"/>
  <c r="N239" i="1"/>
  <c r="O215" i="1"/>
  <c r="N217" i="1"/>
  <c r="N178" i="1"/>
  <c r="O176" i="1"/>
  <c r="O158" i="1"/>
  <c r="N160" i="1"/>
  <c r="N196" i="1"/>
  <c r="N198" i="1" s="1"/>
  <c r="O24" i="1"/>
  <c r="O26" i="1" s="1"/>
  <c r="C48" i="1" l="1"/>
  <c r="E48" i="1" s="1"/>
  <c r="B49" i="1"/>
  <c r="P275" i="1"/>
  <c r="O277" i="1"/>
  <c r="P257" i="1"/>
  <c r="Q255" i="1"/>
  <c r="O239" i="1"/>
  <c r="P237" i="1"/>
  <c r="O217" i="1"/>
  <c r="P215" i="1"/>
  <c r="O178" i="1"/>
  <c r="P176" i="1"/>
  <c r="P158" i="1"/>
  <c r="O160" i="1"/>
  <c r="O196" i="1"/>
  <c r="O198" i="1" s="1"/>
  <c r="P24" i="1"/>
  <c r="P26" i="1" s="1"/>
  <c r="C49" i="1" l="1"/>
  <c r="E49" i="1" s="1"/>
  <c r="B50" i="1"/>
  <c r="P277" i="1"/>
  <c r="Q275" i="1"/>
  <c r="R255" i="1"/>
  <c r="Q257" i="1"/>
  <c r="P239" i="1"/>
  <c r="Q237" i="1"/>
  <c r="P217" i="1"/>
  <c r="Q215" i="1"/>
  <c r="Q176" i="1"/>
  <c r="P178" i="1"/>
  <c r="P160" i="1"/>
  <c r="Q158" i="1"/>
  <c r="P196" i="1"/>
  <c r="P198" i="1" s="1"/>
  <c r="Q24" i="1"/>
  <c r="Q26" i="1" s="1"/>
  <c r="C50" i="1" l="1"/>
  <c r="E50" i="1" s="1"/>
  <c r="B51" i="1"/>
  <c r="Q277" i="1"/>
  <c r="R275" i="1"/>
  <c r="S255" i="1"/>
  <c r="R257" i="1"/>
  <c r="R237" i="1"/>
  <c r="Q239" i="1"/>
  <c r="R215" i="1"/>
  <c r="Q217" i="1"/>
  <c r="R176" i="1"/>
  <c r="Q178" i="1"/>
  <c r="Q160" i="1"/>
  <c r="R158" i="1"/>
  <c r="Q196" i="1"/>
  <c r="Q198" i="1" s="1"/>
  <c r="R24" i="1"/>
  <c r="R26" i="1" s="1"/>
  <c r="C51" i="1" l="1"/>
  <c r="E51" i="1" s="1"/>
  <c r="B52" i="1"/>
  <c r="S275" i="1"/>
  <c r="R277" i="1"/>
  <c r="S257" i="1"/>
  <c r="T255" i="1"/>
  <c r="S237" i="1"/>
  <c r="R239" i="1"/>
  <c r="S215" i="1"/>
  <c r="R217" i="1"/>
  <c r="R178" i="1"/>
  <c r="S176" i="1"/>
  <c r="S158" i="1"/>
  <c r="R160" i="1"/>
  <c r="R196" i="1"/>
  <c r="R198" i="1" s="1"/>
  <c r="S24" i="1"/>
  <c r="S26" i="1" s="1"/>
  <c r="C52" i="1" l="1"/>
  <c r="E52" i="1" s="1"/>
  <c r="B53" i="1"/>
  <c r="T275" i="1"/>
  <c r="S277" i="1"/>
  <c r="T257" i="1"/>
  <c r="U255" i="1"/>
  <c r="S239" i="1"/>
  <c r="T237" i="1"/>
  <c r="S217" i="1"/>
  <c r="T215" i="1"/>
  <c r="S178" i="1"/>
  <c r="T176" i="1"/>
  <c r="T158" i="1"/>
  <c r="S160" i="1"/>
  <c r="S196" i="1"/>
  <c r="S198" i="1" s="1"/>
  <c r="T24" i="1"/>
  <c r="T26" i="1" s="1"/>
  <c r="C53" i="1" l="1"/>
  <c r="E53" i="1" s="1"/>
  <c r="B54" i="1"/>
  <c r="T277" i="1"/>
  <c r="U275" i="1"/>
  <c r="V255" i="1"/>
  <c r="U257" i="1"/>
  <c r="T239" i="1"/>
  <c r="U237" i="1"/>
  <c r="T217" i="1"/>
  <c r="U215" i="1"/>
  <c r="U176" i="1"/>
  <c r="T178" i="1"/>
  <c r="T160" i="1"/>
  <c r="U158" i="1"/>
  <c r="T196" i="1"/>
  <c r="T198" i="1" s="1"/>
  <c r="U24" i="1"/>
  <c r="U26" i="1" s="1"/>
  <c r="C54" i="1" l="1"/>
  <c r="E54" i="1" s="1"/>
  <c r="B55" i="1"/>
  <c r="U277" i="1"/>
  <c r="V275" i="1"/>
  <c r="W255" i="1"/>
  <c r="V257" i="1"/>
  <c r="V237" i="1"/>
  <c r="U239" i="1"/>
  <c r="V215" i="1"/>
  <c r="U217" i="1"/>
  <c r="V176" i="1"/>
  <c r="U178" i="1"/>
  <c r="U160" i="1"/>
  <c r="V158" i="1"/>
  <c r="U196" i="1"/>
  <c r="U198" i="1" s="1"/>
  <c r="V24" i="1"/>
  <c r="V26" i="1" s="1"/>
  <c r="B56" i="1" l="1"/>
  <c r="C55" i="1"/>
  <c r="E55" i="1" s="1"/>
  <c r="W275" i="1"/>
  <c r="V277" i="1"/>
  <c r="W257" i="1"/>
  <c r="X255" i="1"/>
  <c r="W237" i="1"/>
  <c r="V239" i="1"/>
  <c r="W215" i="1"/>
  <c r="V217" i="1"/>
  <c r="V178" i="1"/>
  <c r="W176" i="1"/>
  <c r="W158" i="1"/>
  <c r="V160" i="1"/>
  <c r="V196" i="1"/>
  <c r="V198" i="1" s="1"/>
  <c r="W24" i="1"/>
  <c r="W26" i="1" s="1"/>
  <c r="C56" i="1" l="1"/>
  <c r="E56" i="1" s="1"/>
  <c r="B57" i="1"/>
  <c r="X275" i="1"/>
  <c r="W277" i="1"/>
  <c r="X257" i="1"/>
  <c r="Y255" i="1"/>
  <c r="W239" i="1"/>
  <c r="X237" i="1"/>
  <c r="W217" i="1"/>
  <c r="X215" i="1"/>
  <c r="W178" i="1"/>
  <c r="X176" i="1"/>
  <c r="X158" i="1"/>
  <c r="W160" i="1"/>
  <c r="W196" i="1"/>
  <c r="W198" i="1" s="1"/>
  <c r="X24" i="1"/>
  <c r="X26" i="1" s="1"/>
  <c r="D132" i="1" l="1"/>
  <c r="X20" i="1"/>
  <c r="C57" i="1"/>
  <c r="E57" i="1" s="1"/>
  <c r="B58" i="1"/>
  <c r="D258" i="1"/>
  <c r="D271" i="1"/>
  <c r="D27" i="1"/>
  <c r="X277" i="1"/>
  <c r="Y275" i="1"/>
  <c r="Z255" i="1"/>
  <c r="Y257" i="1"/>
  <c r="X239" i="1"/>
  <c r="Y237" i="1"/>
  <c r="X217" i="1"/>
  <c r="Y215" i="1"/>
  <c r="Y176" i="1"/>
  <c r="X178" i="1"/>
  <c r="X160" i="1"/>
  <c r="Y158" i="1"/>
  <c r="X196" i="1"/>
  <c r="X198" i="1" s="1"/>
  <c r="C58" i="1" l="1"/>
  <c r="E58" i="1" s="1"/>
  <c r="B59" i="1"/>
  <c r="D32" i="1"/>
  <c r="D55" i="1"/>
  <c r="D42" i="1"/>
  <c r="D43" i="1"/>
  <c r="D50" i="1"/>
  <c r="D52" i="1"/>
  <c r="D47" i="1"/>
  <c r="D53" i="1"/>
  <c r="D48" i="1"/>
  <c r="D41" i="1"/>
  <c r="D35" i="1"/>
  <c r="D33" i="1"/>
  <c r="D54" i="1"/>
  <c r="D57" i="1"/>
  <c r="D58" i="1"/>
  <c r="D37" i="1"/>
  <c r="D44" i="1"/>
  <c r="D40" i="1"/>
  <c r="D46" i="1"/>
  <c r="D56" i="1"/>
  <c r="D51" i="1"/>
  <c r="D49" i="1"/>
  <c r="D45" i="1"/>
  <c r="D34" i="1"/>
  <c r="D39" i="1"/>
  <c r="D36" i="1"/>
  <c r="D38" i="1"/>
  <c r="D31" i="1"/>
  <c r="D268" i="1"/>
  <c r="D270" i="1"/>
  <c r="D269" i="1"/>
  <c r="D240" i="1"/>
  <c r="D251" i="1"/>
  <c r="D218" i="1"/>
  <c r="D233" i="1"/>
  <c r="D199" i="1"/>
  <c r="D211" i="1"/>
  <c r="D179" i="1"/>
  <c r="D192" i="1"/>
  <c r="D278" i="1"/>
  <c r="D298" i="1"/>
  <c r="D161" i="1"/>
  <c r="D172" i="1"/>
  <c r="Y277" i="1"/>
  <c r="Z275" i="1"/>
  <c r="AA255" i="1"/>
  <c r="Z257" i="1"/>
  <c r="Z237" i="1"/>
  <c r="Y239" i="1"/>
  <c r="Z215" i="1"/>
  <c r="Y217" i="1"/>
  <c r="Z176" i="1"/>
  <c r="Y178" i="1"/>
  <c r="Y160" i="1"/>
  <c r="Z158" i="1"/>
  <c r="Y196" i="1"/>
  <c r="Y198" i="1" s="1"/>
  <c r="C59" i="1" l="1"/>
  <c r="B60" i="1"/>
  <c r="D297" i="1"/>
  <c r="D289" i="1"/>
  <c r="D291" i="1"/>
  <c r="D293" i="1"/>
  <c r="D288" i="1"/>
  <c r="D290" i="1"/>
  <c r="D292" i="1"/>
  <c r="D294" i="1"/>
  <c r="D296" i="1"/>
  <c r="D295" i="1"/>
  <c r="D231" i="1"/>
  <c r="D232" i="1"/>
  <c r="D250" i="1"/>
  <c r="D249" i="1"/>
  <c r="D248" i="1"/>
  <c r="D207" i="1"/>
  <c r="D208" i="1"/>
  <c r="D209" i="1"/>
  <c r="D210" i="1"/>
  <c r="D168" i="1"/>
  <c r="D169" i="1"/>
  <c r="D170" i="1"/>
  <c r="D171" i="1"/>
  <c r="D190" i="1"/>
  <c r="D189" i="1"/>
  <c r="D191" i="1"/>
  <c r="AA275" i="1"/>
  <c r="Z277" i="1"/>
  <c r="AA257" i="1"/>
  <c r="AB255" i="1"/>
  <c r="AA237" i="1"/>
  <c r="Z239" i="1"/>
  <c r="AA215" i="1"/>
  <c r="Z217" i="1"/>
  <c r="Z178" i="1"/>
  <c r="AA176" i="1"/>
  <c r="AA158" i="1"/>
  <c r="Z160" i="1"/>
  <c r="Z196" i="1"/>
  <c r="Z198" i="1" s="1"/>
  <c r="C60" i="1" l="1"/>
  <c r="B61" i="1"/>
  <c r="E59" i="1"/>
  <c r="D59" i="1"/>
  <c r="AB275" i="1"/>
  <c r="AA277" i="1"/>
  <c r="AB257" i="1"/>
  <c r="AC255" i="1"/>
  <c r="AA239" i="1"/>
  <c r="AB237" i="1"/>
  <c r="AA217" i="1"/>
  <c r="AB215" i="1"/>
  <c r="AA178" i="1"/>
  <c r="AB176" i="1"/>
  <c r="AB158" i="1"/>
  <c r="AA160" i="1"/>
  <c r="AA196" i="1"/>
  <c r="AA198" i="1" s="1"/>
  <c r="C61" i="1" l="1"/>
  <c r="B62" i="1"/>
  <c r="E60" i="1"/>
  <c r="D60" i="1"/>
  <c r="AB277" i="1"/>
  <c r="AC275" i="1"/>
  <c r="AD255" i="1"/>
  <c r="AC257" i="1"/>
  <c r="AB239" i="1"/>
  <c r="AC237" i="1"/>
  <c r="AB217" i="1"/>
  <c r="AC215" i="1"/>
  <c r="AC176" i="1"/>
  <c r="AB178" i="1"/>
  <c r="AB160" i="1"/>
  <c r="AC158" i="1"/>
  <c r="AB196" i="1"/>
  <c r="AB198" i="1" s="1"/>
  <c r="C62" i="1" l="1"/>
  <c r="B63" i="1"/>
  <c r="E61" i="1"/>
  <c r="D61" i="1"/>
  <c r="AC277" i="1"/>
  <c r="AD275" i="1"/>
  <c r="AE255" i="1"/>
  <c r="AD257" i="1"/>
  <c r="AD237" i="1"/>
  <c r="AC239" i="1"/>
  <c r="AD215" i="1"/>
  <c r="AC217" i="1"/>
  <c r="AD176" i="1"/>
  <c r="AC178" i="1"/>
  <c r="AC160" i="1"/>
  <c r="AD158" i="1"/>
  <c r="AC196" i="1"/>
  <c r="AC198" i="1" s="1"/>
  <c r="B64" i="1" l="1"/>
  <c r="C63" i="1"/>
  <c r="E62" i="1"/>
  <c r="D62" i="1"/>
  <c r="AE275" i="1"/>
  <c r="AD277" i="1"/>
  <c r="AE257" i="1"/>
  <c r="AF255" i="1"/>
  <c r="AE237" i="1"/>
  <c r="AD239" i="1"/>
  <c r="AE215" i="1"/>
  <c r="AD217" i="1"/>
  <c r="AD178" i="1"/>
  <c r="AE176" i="1"/>
  <c r="AE158" i="1"/>
  <c r="AD160" i="1"/>
  <c r="AD196" i="1"/>
  <c r="AD198" i="1" s="1"/>
  <c r="E63" i="1" l="1"/>
  <c r="D63" i="1"/>
  <c r="C64" i="1"/>
  <c r="B65" i="1"/>
  <c r="AF275" i="1"/>
  <c r="AE277" i="1"/>
  <c r="AF257" i="1"/>
  <c r="AG255" i="1"/>
  <c r="AE239" i="1"/>
  <c r="AF237" i="1"/>
  <c r="AE217" i="1"/>
  <c r="AF215" i="1"/>
  <c r="AE178" i="1"/>
  <c r="AF176" i="1"/>
  <c r="AF158" i="1"/>
  <c r="AE160" i="1"/>
  <c r="AE196" i="1"/>
  <c r="AE198" i="1" s="1"/>
  <c r="B66" i="1" l="1"/>
  <c r="C65" i="1"/>
  <c r="E64" i="1"/>
  <c r="D64" i="1"/>
  <c r="AF277" i="1"/>
  <c r="AG275" i="1"/>
  <c r="AH255" i="1"/>
  <c r="AH257" i="1" s="1"/>
  <c r="AG257" i="1"/>
  <c r="AF239" i="1"/>
  <c r="AG237" i="1"/>
  <c r="AF217" i="1"/>
  <c r="AG215" i="1"/>
  <c r="AG176" i="1"/>
  <c r="AF178" i="1"/>
  <c r="AF160" i="1"/>
  <c r="AG158" i="1"/>
  <c r="AF196" i="1"/>
  <c r="AF198" i="1" s="1"/>
  <c r="E65" i="1" l="1"/>
  <c r="D65" i="1"/>
  <c r="C66" i="1"/>
  <c r="B67" i="1"/>
  <c r="AG277" i="1"/>
  <c r="AH275" i="1"/>
  <c r="AH277" i="1" s="1"/>
  <c r="AH237" i="1"/>
  <c r="AH239" i="1" s="1"/>
  <c r="AG239" i="1"/>
  <c r="AH215" i="1"/>
  <c r="AH217" i="1" s="1"/>
  <c r="AG217" i="1"/>
  <c r="AH176" i="1"/>
  <c r="AH178" i="1" s="1"/>
  <c r="AG178" i="1"/>
  <c r="AG160" i="1"/>
  <c r="AH158" i="1"/>
  <c r="AH160" i="1" s="1"/>
  <c r="AG196" i="1"/>
  <c r="AG198" i="1" s="1"/>
  <c r="B68" i="1" l="1"/>
  <c r="C68" i="1" s="1"/>
  <c r="C67" i="1"/>
  <c r="E66" i="1"/>
  <c r="D66" i="1"/>
  <c r="D223" i="1"/>
  <c r="D267" i="1"/>
  <c r="D263" i="1"/>
  <c r="D264" i="1"/>
  <c r="D265" i="1"/>
  <c r="D262" i="1"/>
  <c r="D266" i="1"/>
  <c r="D224" i="1"/>
  <c r="D225" i="1"/>
  <c r="D222" i="1"/>
  <c r="AH196" i="1"/>
  <c r="AH198" i="1" s="1"/>
  <c r="E67" i="1" l="1"/>
  <c r="D67" i="1"/>
  <c r="B69" i="1"/>
  <c r="D166" i="1"/>
  <c r="D167" i="1"/>
  <c r="D226" i="1"/>
  <c r="D230" i="1"/>
  <c r="D229" i="1"/>
  <c r="D227" i="1"/>
  <c r="D228" i="1"/>
  <c r="D286" i="1"/>
  <c r="D287" i="1"/>
  <c r="D283" i="1"/>
  <c r="D284" i="1"/>
  <c r="D285" i="1"/>
  <c r="D282" i="1"/>
  <c r="D245" i="1"/>
  <c r="D246" i="1"/>
  <c r="D247" i="1"/>
  <c r="D244" i="1"/>
  <c r="D165" i="1"/>
  <c r="D188" i="1"/>
  <c r="D183" i="1"/>
  <c r="D187" i="1"/>
  <c r="D184" i="1"/>
  <c r="D185" i="1"/>
  <c r="D186" i="1"/>
  <c r="E68" i="1" l="1"/>
  <c r="D68" i="1"/>
  <c r="C69" i="1"/>
  <c r="B70" i="1"/>
  <c r="D206" i="1"/>
  <c r="D205" i="1"/>
  <c r="D204" i="1"/>
  <c r="D203" i="1"/>
  <c r="C70" i="1" l="1"/>
  <c r="B71" i="1"/>
  <c r="E69" i="1"/>
  <c r="D69" i="1"/>
  <c r="B72" i="1" l="1"/>
  <c r="C71" i="1"/>
  <c r="E70" i="1"/>
  <c r="D70" i="1"/>
  <c r="E71" i="1" l="1"/>
  <c r="D71" i="1"/>
  <c r="B73" i="1"/>
  <c r="C72" i="1"/>
  <c r="E72" i="1" l="1"/>
  <c r="D72" i="1"/>
  <c r="C73" i="1"/>
  <c r="B74" i="1"/>
  <c r="C74" i="1" l="1"/>
  <c r="B75" i="1"/>
  <c r="E73" i="1"/>
  <c r="D73" i="1"/>
  <c r="C75" i="1" l="1"/>
  <c r="B76" i="1"/>
  <c r="E74" i="1"/>
  <c r="D74" i="1"/>
  <c r="C76" i="1" l="1"/>
  <c r="B77" i="1"/>
  <c r="E75" i="1"/>
  <c r="D75" i="1"/>
  <c r="C77" i="1" l="1"/>
  <c r="B78" i="1"/>
  <c r="E76" i="1"/>
  <c r="D76" i="1"/>
  <c r="C78" i="1" l="1"/>
  <c r="B79" i="1"/>
  <c r="E77" i="1"/>
  <c r="D77" i="1"/>
  <c r="C79" i="1" l="1"/>
  <c r="B80" i="1"/>
  <c r="B81" i="1" s="1"/>
  <c r="C81" i="1" s="1"/>
  <c r="E78" i="1"/>
  <c r="D78" i="1"/>
  <c r="C80" i="1" l="1"/>
  <c r="E79" i="1"/>
  <c r="D79" i="1"/>
  <c r="B82" i="1" l="1"/>
  <c r="E80" i="1"/>
  <c r="D80" i="1"/>
  <c r="B83" i="1" l="1"/>
  <c r="C82" i="1"/>
  <c r="E81" i="1"/>
  <c r="D81" i="1"/>
  <c r="E82" i="1" l="1"/>
  <c r="D82" i="1"/>
  <c r="C83" i="1"/>
  <c r="B84" i="1"/>
  <c r="C84" i="1" l="1"/>
  <c r="B85" i="1"/>
  <c r="E83" i="1"/>
  <c r="D83" i="1"/>
  <c r="C85" i="1" l="1"/>
  <c r="B86" i="1"/>
  <c r="E84" i="1"/>
  <c r="D84" i="1"/>
  <c r="C86" i="1" l="1"/>
  <c r="B87" i="1"/>
  <c r="E85" i="1"/>
  <c r="D85" i="1"/>
  <c r="C87" i="1" l="1"/>
  <c r="B88" i="1"/>
  <c r="E86" i="1"/>
  <c r="D86" i="1"/>
  <c r="C88" i="1" l="1"/>
  <c r="B89" i="1"/>
  <c r="C89" i="1" s="1"/>
  <c r="E87" i="1"/>
  <c r="D87" i="1"/>
  <c r="B90" i="1" l="1"/>
  <c r="E88" i="1"/>
  <c r="D88" i="1"/>
  <c r="B91" i="1" l="1"/>
  <c r="C90" i="1"/>
  <c r="E89" i="1"/>
  <c r="D89" i="1"/>
  <c r="E90" i="1" l="1"/>
  <c r="D90" i="1"/>
  <c r="C91" i="1"/>
  <c r="B92" i="1"/>
  <c r="E91" i="1" l="1"/>
  <c r="D91" i="1"/>
  <c r="C92" i="1"/>
  <c r="B93" i="1"/>
  <c r="E92" i="1" l="1"/>
  <c r="D92" i="1"/>
  <c r="C93" i="1"/>
  <c r="B94" i="1"/>
  <c r="C94" i="1" l="1"/>
  <c r="B95" i="1"/>
  <c r="E93" i="1"/>
  <c r="D93" i="1"/>
  <c r="C95" i="1" l="1"/>
  <c r="B96" i="1"/>
  <c r="E94" i="1"/>
  <c r="D94" i="1"/>
  <c r="C96" i="1" l="1"/>
  <c r="B97" i="1"/>
  <c r="E95" i="1"/>
  <c r="D95" i="1"/>
  <c r="C97" i="1" l="1"/>
  <c r="B98" i="1"/>
  <c r="E96" i="1"/>
  <c r="D96" i="1"/>
  <c r="B99" i="1" l="1"/>
  <c r="C98" i="1"/>
  <c r="E97" i="1"/>
  <c r="D97" i="1"/>
  <c r="E98" i="1" l="1"/>
  <c r="D98" i="1"/>
  <c r="C99" i="1"/>
  <c r="B100" i="1"/>
  <c r="C100" i="1" l="1"/>
  <c r="B101" i="1"/>
  <c r="E99" i="1"/>
  <c r="D99" i="1"/>
  <c r="C101" i="1" l="1"/>
  <c r="B102" i="1"/>
  <c r="E100" i="1"/>
  <c r="D100" i="1"/>
  <c r="C102" i="1" l="1"/>
  <c r="B103" i="1"/>
  <c r="E101" i="1"/>
  <c r="D101" i="1"/>
  <c r="C103" i="1" l="1"/>
  <c r="B104" i="1"/>
  <c r="E102" i="1"/>
  <c r="D102" i="1"/>
  <c r="C104" i="1" l="1"/>
  <c r="B105" i="1"/>
  <c r="E103" i="1"/>
  <c r="D103" i="1"/>
  <c r="C105" i="1" l="1"/>
  <c r="B106" i="1"/>
  <c r="E104" i="1"/>
  <c r="D104" i="1"/>
  <c r="B107" i="1" l="1"/>
  <c r="C106" i="1"/>
  <c r="E105" i="1"/>
  <c r="D105" i="1"/>
  <c r="E106" i="1" l="1"/>
  <c r="D106" i="1"/>
  <c r="C107" i="1"/>
  <c r="B108" i="1"/>
  <c r="E107" i="1" l="1"/>
  <c r="D107" i="1"/>
  <c r="C108" i="1"/>
  <c r="B109" i="1"/>
  <c r="E108" i="1" l="1"/>
  <c r="D108" i="1"/>
  <c r="C109" i="1"/>
  <c r="B110" i="1"/>
  <c r="C110" i="1" l="1"/>
  <c r="B111" i="1"/>
  <c r="E109" i="1"/>
  <c r="D109" i="1"/>
  <c r="C111" i="1" l="1"/>
  <c r="B112" i="1"/>
  <c r="E110" i="1"/>
  <c r="D110" i="1"/>
  <c r="C112" i="1" l="1"/>
  <c r="B113" i="1"/>
  <c r="E111" i="1"/>
  <c r="D111" i="1"/>
  <c r="C113" i="1" l="1"/>
  <c r="B114" i="1"/>
  <c r="E112" i="1"/>
  <c r="D112" i="1"/>
  <c r="B115" i="1" l="1"/>
  <c r="C114" i="1"/>
  <c r="E113" i="1"/>
  <c r="D113" i="1"/>
  <c r="E114" i="1" l="1"/>
  <c r="D114" i="1"/>
  <c r="C115" i="1"/>
  <c r="B116" i="1"/>
  <c r="C116" i="1" l="1"/>
  <c r="B117" i="1"/>
  <c r="E115" i="1"/>
  <c r="D115" i="1"/>
  <c r="C117" i="1" l="1"/>
  <c r="B118" i="1"/>
  <c r="E116" i="1"/>
  <c r="D116" i="1"/>
  <c r="C118" i="1" l="1"/>
  <c r="B119" i="1"/>
  <c r="E117" i="1"/>
  <c r="D117" i="1"/>
  <c r="C119" i="1" l="1"/>
  <c r="B120" i="1"/>
  <c r="E118" i="1"/>
  <c r="D118" i="1"/>
  <c r="C120" i="1" l="1"/>
  <c r="B121" i="1"/>
  <c r="E119" i="1"/>
  <c r="D119" i="1"/>
  <c r="C121" i="1" l="1"/>
  <c r="B122" i="1"/>
  <c r="E120" i="1"/>
  <c r="D120" i="1"/>
  <c r="C122" i="1" l="1"/>
  <c r="B123" i="1"/>
  <c r="E121" i="1"/>
  <c r="D121" i="1"/>
  <c r="C123" i="1" l="1"/>
  <c r="B124" i="1"/>
  <c r="E122" i="1"/>
  <c r="D122" i="1"/>
  <c r="C124" i="1" l="1"/>
  <c r="B125" i="1"/>
  <c r="E123" i="1"/>
  <c r="D123" i="1"/>
  <c r="C125" i="1" l="1"/>
  <c r="B126" i="1"/>
  <c r="E124" i="1"/>
  <c r="D124" i="1"/>
  <c r="C126" i="1" l="1"/>
  <c r="B127" i="1"/>
  <c r="E125" i="1"/>
  <c r="D125" i="1"/>
  <c r="B128" i="1" l="1"/>
  <c r="C127" i="1"/>
  <c r="E126" i="1"/>
  <c r="D126" i="1"/>
  <c r="E127" i="1" l="1"/>
  <c r="D127" i="1"/>
  <c r="C128" i="1"/>
  <c r="B129" i="1"/>
  <c r="E128" i="1" l="1"/>
  <c r="D128" i="1"/>
  <c r="B130" i="1"/>
  <c r="C129" i="1"/>
  <c r="B131" i="1" l="1"/>
  <c r="C131" i="1" s="1"/>
  <c r="C130" i="1"/>
  <c r="E129" i="1"/>
  <c r="D129" i="1"/>
  <c r="E130" i="1" l="1"/>
  <c r="D130" i="1"/>
  <c r="E131" i="1"/>
  <c r="D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Raul Rannaste</author>
  </authors>
  <commentList>
    <comment ref="B11" authorId="0" shapeId="0" xr:uid="{00000000-0006-0000-0000-000001000000}">
      <text>
        <r>
          <rPr>
            <sz val="9"/>
            <color indexed="81"/>
            <rFont val="Tahoma"/>
            <family val="2"/>
            <charset val="186"/>
          </rPr>
          <t>§ 9.  Toetuse osakaal ja summa
(3) Kui taotlejaks on kohaliku omavalitsuse üksus, või äriühing, mis kuulub sajaprotsendiliselt ühele kohaliku omavalitsuse üksusele, mille elaniku põhitegevuse tulu on väiksem kui 1001 eurot elaniku kohta, lisatakse rakendusüksuse metoodika alusel arvutatud toetuse osakaalule 15 protsenti.
https://www.riigiteataja.ee/akt/109082016001</t>
        </r>
      </text>
    </comment>
    <comment ref="B13" authorId="0" shapeId="0" xr:uid="{00000000-0006-0000-0000-000002000000}">
      <text>
        <r>
          <rPr>
            <sz val="9"/>
            <color indexed="81"/>
            <rFont val="Tahoma"/>
            <family val="2"/>
            <charset val="186"/>
          </rPr>
          <t>§ 9.  Toetuse osakaal ja summa
(2) Kui taotlejaks on kohaliku omavalitsuse üksus, või äriühing, mis kuulub sajaprotsendiliselt ühele kohaliku omavalitsuse üksusele, mille elaniku põhitegevuse tulu on 1001 kuni 1100 eurot elaniku kohta, lisatakse rakendusüksuse metoodika alusel arvutatud toetuse osakaalule 10 protsenti.
https://www.riigiteataja.ee/akt/109082016001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Raul Rannaste</author>
  </authors>
  <commentList>
    <comment ref="D2" authorId="0" shapeId="0" xr:uid="{00000000-0006-0000-0100-000001000000}">
      <text>
        <r>
          <rPr>
            <sz val="9"/>
            <color indexed="81"/>
            <rFont val="Tahoma"/>
            <family val="2"/>
            <charset val="186"/>
          </rPr>
          <t xml:space="preserve">Kollasega lahtrid täita taotlejal.
MM § 14 lg 1 p 5 kohaselt on projekti min suuruskes 80 tänavavalgustuspunkti ja max 1500 KOV üksuse kohta.
</t>
        </r>
      </text>
    </comment>
    <comment ref="D6" authorId="0" shapeId="0" xr:uid="{00000000-0006-0000-0100-000002000000}">
      <text>
        <r>
          <rPr>
            <sz val="9"/>
            <color indexed="81"/>
            <rFont val="Tahoma"/>
            <family val="2"/>
            <charset val="186"/>
          </rPr>
          <t xml:space="preserve">Kollasega lahtrid täita taotlejal.
</t>
        </r>
      </text>
    </comment>
    <comment ref="E6" authorId="0" shapeId="0" xr:uid="{00000000-0006-0000-0100-000003000000}">
      <text>
        <r>
          <rPr>
            <sz val="9"/>
            <color indexed="81"/>
            <rFont val="Tahoma"/>
            <family val="2"/>
            <charset val="186"/>
          </rPr>
          <t>Kontrollarvutus: 
Peab võrduma numbriga vasakul</t>
        </r>
      </text>
    </comment>
    <comment ref="E7" authorId="0" shapeId="0" xr:uid="{00000000-0006-0000-0100-000004000000}">
      <text>
        <r>
          <rPr>
            <sz val="9"/>
            <color indexed="81"/>
            <rFont val="Tahoma"/>
            <family val="2"/>
            <charset val="186"/>
          </rPr>
          <t>Kontrollarvutus: 
Peab võrduma numbriga vasakul</t>
        </r>
      </text>
    </comment>
    <comment ref="D9" authorId="0" shapeId="0" xr:uid="{00000000-0006-0000-0100-000005000000}">
      <text>
        <r>
          <rPr>
            <sz val="9"/>
            <color indexed="81"/>
            <rFont val="Tahoma"/>
            <family val="2"/>
            <charset val="186"/>
          </rPr>
          <t xml:space="preserve">Kollasega lahtrid täita taotlejal.
MM § 6  lg 2 kohaselt antakse toetust tänavavalgustuse taristu </t>
        </r>
        <r>
          <rPr>
            <b/>
            <sz val="9"/>
            <color indexed="81"/>
            <rFont val="Tahoma"/>
            <family val="2"/>
            <charset val="186"/>
          </rPr>
          <t>renoveerimiseks.</t>
        </r>
        <r>
          <rPr>
            <sz val="9"/>
            <color indexed="81"/>
            <rFont val="Tahoma"/>
            <family val="2"/>
            <charset val="186"/>
          </rPr>
          <t xml:space="preserve">  
§ 4 p 3 kohaselt </t>
        </r>
        <r>
          <rPr>
            <b/>
            <sz val="9"/>
            <color indexed="81"/>
            <rFont val="Tahoma"/>
            <family val="2"/>
            <charset val="186"/>
          </rPr>
          <t>loetakse taristu renoveerimiseks olemasoleva tänavavalgustuspunkti asendamist uuega</t>
        </r>
        <r>
          <rPr>
            <sz val="9"/>
            <color indexed="81"/>
            <rFont val="Tahoma"/>
            <family val="2"/>
            <charset val="186"/>
          </rPr>
          <t xml:space="preserve"> projektipiirkonnas. </t>
        </r>
      </text>
    </comment>
    <comment ref="D10" authorId="0" shapeId="0" xr:uid="{00000000-0006-0000-0100-000006000000}">
      <text>
        <r>
          <rPr>
            <sz val="9"/>
            <color indexed="81"/>
            <rFont val="Tahoma"/>
            <family val="2"/>
            <charset val="186"/>
          </rPr>
          <t>Seda nr tuleb selgitada vastavalt tegelikule projektile.
Näide: Kui tänavavalgustite puhul võiks võimsuseks eeldada ca 70W V-punkt, siis pargivalgustite madalama võimsuse tõttu võib keskmiseks kujuneda nt 40W.
Eri võimsusega LED-lampide esinemis ekorral palume nr esitada kaalutus keskmise kujul (valemiga)</t>
        </r>
      </text>
    </comment>
    <comment ref="D28" authorId="0" shapeId="0" xr:uid="{00000000-0006-0000-0100-000008000000}">
      <text>
        <r>
          <rPr>
            <sz val="9"/>
            <color indexed="81"/>
            <rFont val="Tahoma"/>
            <family val="2"/>
            <charset val="186"/>
          </rPr>
          <t xml:space="preserve">Kollasega lahtrid täita taotlejal.
Inv-kulutus </t>
        </r>
        <r>
          <rPr>
            <b/>
            <sz val="9"/>
            <color indexed="81"/>
            <rFont val="Tahoma"/>
            <family val="2"/>
            <charset val="186"/>
          </rPr>
          <t>miinusmärgiga.</t>
        </r>
      </text>
    </comment>
    <comment ref="D29" authorId="0" shapeId="0" xr:uid="{00000000-0006-0000-0100-000009000000}">
      <text>
        <r>
          <rPr>
            <sz val="9"/>
            <color indexed="81"/>
            <rFont val="Tahoma"/>
            <family val="2"/>
            <charset val="186"/>
          </rPr>
          <t>EK soovitus 2014-2020 finantsperioodiks (reaalväärtuses).</t>
        </r>
      </text>
    </comment>
    <comment ref="L39" authorId="0" shapeId="0" xr:uid="{00000000-0006-0000-0100-00000A000000}">
      <text>
        <r>
          <rPr>
            <sz val="9"/>
            <color indexed="81"/>
            <rFont val="Tahoma"/>
            <family val="2"/>
            <charset val="186"/>
          </rPr>
          <t>https://saldo.fin.ee</t>
        </r>
      </text>
    </comment>
    <comment ref="L40" authorId="0" shapeId="0" xr:uid="{00000000-0006-0000-0100-00000B000000}">
      <text>
        <r>
          <rPr>
            <sz val="9"/>
            <color indexed="81"/>
            <rFont val="Tahoma"/>
            <family val="2"/>
            <charset val="186"/>
          </rPr>
          <t>Rahvastikuregistri andmetel aasta alguse seisuga.</t>
        </r>
      </text>
    </comment>
    <comment ref="L43" authorId="0" shapeId="0" xr:uid="{00000000-0006-0000-0100-00000C000000}">
      <text>
        <r>
          <rPr>
            <sz val="9"/>
            <color indexed="81"/>
            <rFont val="Tahoma"/>
            <family val="2"/>
            <charset val="186"/>
          </rPr>
          <t>Võtta veerust B</t>
        </r>
      </text>
    </comment>
    <comment ref="L54" authorId="0" shapeId="0" xr:uid="{00000000-0006-0000-0100-00000D000000}">
      <text>
        <r>
          <rPr>
            <sz val="9"/>
            <color indexed="81"/>
            <rFont val="Tahoma"/>
            <family val="2"/>
            <charset val="186"/>
          </rPr>
          <t>https://saldo.fin.e</t>
        </r>
      </text>
    </comment>
    <comment ref="L55" authorId="0" shapeId="0" xr:uid="{00000000-0006-0000-0100-00000E000000}">
      <text>
        <r>
          <rPr>
            <sz val="9"/>
            <color indexed="81"/>
            <rFont val="Tahoma"/>
            <family val="2"/>
            <charset val="186"/>
          </rPr>
          <t>Rahvastikuregistri andmetel aasta alguse seisuga.</t>
        </r>
      </text>
    </comment>
    <comment ref="L58" authorId="0" shapeId="0" xr:uid="{00000000-0006-0000-0100-00000F000000}">
      <text>
        <r>
          <rPr>
            <sz val="9"/>
            <color indexed="81"/>
            <rFont val="Tahoma"/>
            <family val="2"/>
            <charset val="186"/>
          </rPr>
          <t>Võtta veerust B</t>
        </r>
      </text>
    </comment>
    <comment ref="L69" authorId="0" shapeId="0" xr:uid="{00000000-0006-0000-0100-000010000000}">
      <text>
        <r>
          <rPr>
            <sz val="9"/>
            <color indexed="81"/>
            <rFont val="Tahoma"/>
            <family val="2"/>
            <charset val="186"/>
          </rPr>
          <t>https://saldo.fin.e</t>
        </r>
      </text>
    </comment>
    <comment ref="L70" authorId="0" shapeId="0" xr:uid="{00000000-0006-0000-0100-000011000000}">
      <text>
        <r>
          <rPr>
            <sz val="9"/>
            <color indexed="81"/>
            <rFont val="Tahoma"/>
            <family val="2"/>
            <charset val="186"/>
          </rPr>
          <t>Rahvastikuregistri andmetel aasta alguse seisuga.</t>
        </r>
      </text>
    </comment>
    <comment ref="L73" authorId="0" shapeId="0" xr:uid="{00000000-0006-0000-0100-000012000000}">
      <text>
        <r>
          <rPr>
            <sz val="9"/>
            <color indexed="81"/>
            <rFont val="Tahoma"/>
            <family val="2"/>
            <charset val="186"/>
          </rPr>
          <t>Võtta veerust B</t>
        </r>
      </text>
    </comment>
  </commentList>
</comments>
</file>

<file path=xl/sharedStrings.xml><?xml version="1.0" encoding="utf-8"?>
<sst xmlns="http://schemas.openxmlformats.org/spreadsheetml/2006/main" count="256" uniqueCount="96">
  <si>
    <t>Toetuse määr</t>
  </si>
  <si>
    <t>Kokkuhoid MWh/a</t>
  </si>
  <si>
    <t>Elekter+võrgutasu+aktsiis (€/MWh)</t>
  </si>
  <si>
    <t>Kokkuhoid €/a</t>
  </si>
  <si>
    <t>Kokkuhoid nüüdisväärtuses (€)</t>
  </si>
  <si>
    <t>Inv.-u NPV, kui:</t>
  </si>
  <si>
    <t>Diskontomäär</t>
  </si>
  <si>
    <t>Aasta</t>
  </si>
  <si>
    <t>Alginv toetusmääraga:</t>
  </si>
  <si>
    <t>Alginvesteering</t>
  </si>
  <si>
    <t>Kokku 7 linna</t>
  </si>
  <si>
    <t>IRR</t>
  </si>
  <si>
    <t>tasuvusaeg</t>
  </si>
  <si>
    <t>Tas-aeg</t>
  </si>
  <si>
    <t>Valgustuspunktide arv praegu</t>
  </si>
  <si>
    <t>(tk)</t>
  </si>
  <si>
    <t>(MWh/a)</t>
  </si>
  <si>
    <t>Elektri hind koos võrgutasu ja aktsiisiga</t>
  </si>
  <si>
    <t>Töötundide arv aastas</t>
  </si>
  <si>
    <t>h</t>
  </si>
  <si>
    <t>LED-valgustite en-kulu aastas</t>
  </si>
  <si>
    <t>(€/MWh)</t>
  </si>
  <si>
    <t>(€/a)</t>
  </si>
  <si>
    <t>LED-valgustite kulu aastas</t>
  </si>
  <si>
    <t>Seniste valgustite kulu aastas</t>
  </si>
  <si>
    <t>Praegu keskmine en-kulu V-punkti kohta aastas</t>
  </si>
  <si>
    <t>Uute LED-valgustuspunktide arv</t>
  </si>
  <si>
    <t>Ühe LED-valgustuspunkti võimsus</t>
  </si>
  <si>
    <t>Praegu ühe valgusti kulu aastas</t>
  </si>
  <si>
    <t>SÄÄST MWh aastas</t>
  </si>
  <si>
    <t>SÄÄST € aastas (kulude vahe)</t>
  </si>
  <si>
    <t>SÄÄST € aastas (säästetud MWh x hind)</t>
  </si>
  <si>
    <t>Praegu ühe valgustuspunkti võimsus</t>
  </si>
  <si>
    <t>(MWh)</t>
  </si>
  <si>
    <t>(W)</t>
  </si>
  <si>
    <t>Praeguse ja uue v-punkti en-kulu suhe</t>
  </si>
  <si>
    <t>Praeguse ja uue süsteemi en-kulu suhe</t>
  </si>
  <si>
    <t>Praeguse ja uue süsteemi rahalise kulu suhe</t>
  </si>
  <si>
    <t>(peab võrduma eelneva nr-ga juhul kui v-punktide arv on sama ja vice versa)</t>
  </si>
  <si>
    <t>Kontrollnumbrid:</t>
  </si>
  <si>
    <t>(€)</t>
  </si>
  <si>
    <t>%</t>
  </si>
  <si>
    <t>Elekter+võrgutasu+aktsiis</t>
  </si>
  <si>
    <t>Kokkuhoid nüüdisväärtuses</t>
  </si>
  <si>
    <t>Aastane energia kokkuhoid</t>
  </si>
  <si>
    <t>NPV</t>
  </si>
  <si>
    <t>Proj OF</t>
  </si>
  <si>
    <t>(peab kindlasti võrduma eelneva nr-ga lahtris Q21)</t>
  </si>
  <si>
    <r>
      <t xml:space="preserve">Toetuse määraks kujuneb </t>
    </r>
    <r>
      <rPr>
        <u/>
        <sz val="11"/>
        <color theme="1"/>
        <rFont val="Calibri"/>
        <family val="2"/>
        <charset val="186"/>
        <scheme val="minor"/>
      </rPr>
      <t>madalaim</t>
    </r>
    <r>
      <rPr>
        <sz val="11"/>
        <color theme="1"/>
        <rFont val="Calibri"/>
        <family val="2"/>
        <charset val="186"/>
        <scheme val="minor"/>
      </rPr>
      <t xml:space="preserve"> positiivset nüüdispuhasväärtust võimaldav toetuse määr,</t>
    </r>
  </si>
  <si>
    <t>so. madalaim toetuse määr, mille puhul taotleja poolt tasutav omafinantseering võimaldab</t>
  </si>
  <si>
    <t>taotlejale projekti elluviimisel kokkuhoiu, mis katab projekti omafinantseeringukulu.</t>
  </si>
  <si>
    <t>KOV nimi:</t>
  </si>
  <si>
    <t>Kas on õigustatud saama 15 %-punkti lisaks</t>
  </si>
  <si>
    <t>Kas on õigustatud saama 10 %-punkti lisaks</t>
  </si>
  <si>
    <t>Eelnevalt arvutatud toetuse %</t>
  </si>
  <si>
    <t>siis lisatakse arvutuslikule toetuse määrale 15 protsendipunkti</t>
  </si>
  <si>
    <t>siis lisatakse arvutuslikule toetuse määrale 10 protsendipunkti</t>
  </si>
  <si>
    <t>Rahvaarv (in)</t>
  </si>
  <si>
    <t>KOV põhitegevustulu eelneval aastal (€)</t>
  </si>
  <si>
    <t>Põhitegevustulu per capita (€)</t>
  </si>
  <si>
    <t>Toetuse summa (€)</t>
  </si>
  <si>
    <t>Omafinantseeringu summa (€)</t>
  </si>
  <si>
    <t>KOV nimi</t>
  </si>
  <si>
    <t>Arvutuskäik toimub püsihindades, st inflatsiooni mitte arvestada (diskontomäär  4% põhineb EK soovitusel 2014-2020 finantsperioodiks, ning on reaalväärtuses).</t>
  </si>
  <si>
    <t>... vald</t>
  </si>
  <si>
    <t>siis arvutuslikule toetuse määrale lisapunkte ei kohaldata</t>
  </si>
  <si>
    <t>Koguinvesteering</t>
  </si>
  <si>
    <t>kontrollarvutus</t>
  </si>
  <si>
    <t>(peab võrduma nulliga)</t>
  </si>
  <si>
    <t>Lõplik toetuse määr (%)</t>
  </si>
  <si>
    <t>§9 (3) st tulenev lõplik toetuse määr (%)</t>
  </si>
  <si>
    <t>§9 (2) st tulenev lõplik toetuse määr (%)</t>
  </si>
  <si>
    <t>§9 (3) st tulenev lõplik omafinantseeringu määr (%)</t>
  </si>
  <si>
    <t>§9 (2) st tulenev lõplik omafinantseeringu määr (%)</t>
  </si>
  <si>
    <t>Lõplik omafinantseeringu määr (%)</t>
  </si>
  <si>
    <t>Kokkuhoid (lahtrid E26:X26)</t>
  </si>
  <si>
    <r>
      <t xml:space="preserve">Kui põhitegevustulu elaniku kohta </t>
    </r>
    <r>
      <rPr>
        <b/>
        <sz val="11"/>
        <color theme="1"/>
        <rFont val="Calibri"/>
        <family val="2"/>
        <charset val="186"/>
        <scheme val="minor"/>
      </rPr>
      <t>alla 1001 €</t>
    </r>
  </si>
  <si>
    <r>
      <t xml:space="preserve">Kui põhitegevustulu elaniku kohta on </t>
    </r>
    <r>
      <rPr>
        <b/>
        <sz val="11"/>
        <color theme="1"/>
        <rFont val="Calibri"/>
        <family val="2"/>
        <charset val="186"/>
        <scheme val="minor"/>
      </rPr>
      <t>1001-1100 €</t>
    </r>
  </si>
  <si>
    <r>
      <t xml:space="preserve">Kui põhitegevustulu elaniku kohta on </t>
    </r>
    <r>
      <rPr>
        <b/>
        <sz val="11"/>
        <color theme="1"/>
        <rFont val="Calibri"/>
        <family val="2"/>
        <charset val="186"/>
        <scheme val="minor"/>
      </rPr>
      <t>üle 1100 €</t>
    </r>
  </si>
  <si>
    <t>MM §9 (5): toetuse minimaalne osakaal on 35 protsenti (väiksema %-määra puhul läheb lahtri taust punaseks, toetust ei saa)</t>
  </si>
  <si>
    <t>1.</t>
  </si>
  <si>
    <t>2.</t>
  </si>
  <si>
    <t>3.</t>
  </si>
  <si>
    <t>4.</t>
  </si>
  <si>
    <t>5.</t>
  </si>
  <si>
    <t>6.</t>
  </si>
  <si>
    <t>7.</t>
  </si>
  <si>
    <t>8.</t>
  </si>
  <si>
    <t>Kogu en-kulu aastas</t>
  </si>
  <si>
    <r>
      <t xml:space="preserve">Vajadusel võib muuta (vastavalt tegelikule olukorrale) </t>
    </r>
    <r>
      <rPr>
        <i/>
        <sz val="12"/>
        <color rgb="FF0070C0"/>
        <rFont val="Times New Roman"/>
        <family val="1"/>
        <charset val="186"/>
      </rPr>
      <t>elektrienergia hinda</t>
    </r>
    <r>
      <rPr>
        <sz val="12"/>
        <color rgb="FF0070C0"/>
        <rFont val="Times New Roman"/>
        <family val="1"/>
        <charset val="186"/>
      </rPr>
      <t xml:space="preserve"> (koos võrgutasuga); (€/MWh, lahter D1; vaikimisi on hinnaks määratud 130 €/MWh). </t>
    </r>
  </si>
  <si>
    <r>
      <t xml:space="preserve">Palume taotlejal sisestada </t>
    </r>
    <r>
      <rPr>
        <i/>
        <sz val="12"/>
        <color rgb="FF0070C0"/>
        <rFont val="Times New Roman"/>
        <family val="1"/>
        <charset val="186"/>
      </rPr>
      <t>kollase</t>
    </r>
    <r>
      <rPr>
        <sz val="12"/>
        <color rgb="FF0070C0"/>
        <rFont val="Times New Roman"/>
        <family val="1"/>
        <charset val="186"/>
      </rPr>
      <t xml:space="preserve"> taustaga lahtritesse hetkel toimiva valgustussüsteemi valgustuspunktide arvu (tk, lahter D2) ning rekonstrueeritud LED-valguspunktide keskmine võimsus (vastavalt D10; erineva võimsusega valgustite korral kaalutud keskmine võimsus valemi kujul). Vastavad väärtused peavad vastama projekti taotluse vormis märgitud väärtustele.</t>
    </r>
  </si>
  <si>
    <r>
      <t xml:space="preserve">Projekti </t>
    </r>
    <r>
      <rPr>
        <i/>
        <sz val="12"/>
        <color rgb="FF0070C0"/>
        <rFont val="Times New Roman"/>
        <family val="1"/>
        <charset val="186"/>
      </rPr>
      <t>investeeringukulu</t>
    </r>
    <r>
      <rPr>
        <sz val="12"/>
        <color rgb="FF0070C0"/>
        <rFont val="Times New Roman"/>
        <family val="1"/>
        <charset val="186"/>
      </rPr>
      <t xml:space="preserve"> märkida lahtrisse D28 (</t>
    </r>
    <r>
      <rPr>
        <b/>
        <sz val="12"/>
        <color rgb="FFFF0000"/>
        <rFont val="Times New Roman"/>
        <family val="1"/>
        <charset val="186"/>
      </rPr>
      <t>miinusmärgiga!</t>
    </r>
    <r>
      <rPr>
        <sz val="12"/>
        <color rgb="FF0070C0"/>
        <rFont val="Times New Roman"/>
        <family val="1"/>
        <charset val="186"/>
      </rPr>
      <t>).</t>
    </r>
  </si>
  <si>
    <r>
      <t xml:space="preserve">Toetuse määraks kujuneb madalaim protsendimäär (veerus B), mille puhul projekti </t>
    </r>
    <r>
      <rPr>
        <i/>
        <sz val="12"/>
        <color rgb="FF0070C0"/>
        <rFont val="Times New Roman"/>
        <family val="1"/>
        <charset val="186"/>
      </rPr>
      <t>nüüdispuhasväärtus</t>
    </r>
    <r>
      <rPr>
        <sz val="12"/>
        <color rgb="FF0070C0"/>
        <rFont val="Times New Roman"/>
        <family val="1"/>
        <charset val="186"/>
      </rPr>
      <t xml:space="preserve"> kujuneb positiivseks (väikseim roheline number veerus D). Vastavalt MM §9 lg 5, kui arvutuslik toetuse protsent (ilma boonuspunktideta) kujuneb väiksemaks kui 35%, siis toetust ei võimaldata (märguanne: lahtri taust muutub punaseks).</t>
    </r>
  </si>
  <si>
    <t>Vastavalt meetmemääruse §9 lg 3, kui antud KOV põhitegevustulu elaniku kohta on alla 1001 €, siis palume täita ära blokk alates lahtrist G38, arvutamaks välja lisanduva 15 protsendipunktiga toetuse määra ja summa.</t>
  </si>
  <si>
    <t>Vastavalt meetmemääruse §9 lg 2, kui antud KOV põhitegevustulu elaniku kohta jääb vahemikku 1001-1100 €, siis palume täita ära blokk alates lahtrist G53, arvutamaks välja lisanduva 10 protsendipunktiga toetuse määr ja summa.</t>
  </si>
  <si>
    <t>Kui antud KOV põhitegevustulu elaniku kohta on suurem kui 1100 €, siis palume täita ära blokk alates lahtrist G68.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</si>
</sst>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
    <numFmt numFmtId="165" formatCode="0.0"/>
    <numFmt numFmtId="166" formatCode="#,##0.0"/>
  </numFmts>
  <fonts count="22" x14ac:knownFonts="1">
    <font>
      <sz val="11"/>
      <color theme="1"/>
      <name val="Calibri"/>
      <family val="2"/>
      <charset val="186"/>
      <scheme val="minor"/>
    </font>
    <font>
      <b/>
      <sz val="11"/>
      <color theme="1"/>
      <name val="Calibri"/>
      <family val="2"/>
      <charset val="186"/>
      <scheme val="minor"/>
    </font>
    <font>
      <sz val="11"/>
      <color theme="1"/>
      <name val="Calibri"/>
      <family val="2"/>
      <charset val="186"/>
      <scheme val="minor"/>
    </font>
    <font>
      <sz val="11"/>
      <color theme="0"/>
      <name val="Calibri"/>
      <family val="2"/>
      <charset val="186"/>
      <scheme val="minor"/>
    </font>
    <font>
      <sz val="9"/>
      <color theme="1"/>
      <name val="Calibri"/>
      <family val="2"/>
      <charset val="186"/>
      <scheme val="minor"/>
    </font>
    <font>
      <sz val="11"/>
      <color rgb="FF00B050"/>
      <name val="Calibri"/>
      <family val="2"/>
      <charset val="186"/>
      <scheme val="minor"/>
    </font>
    <font>
      <b/>
      <sz val="11"/>
      <color rgb="FF00B050"/>
      <name val="Calibri"/>
      <family val="2"/>
      <charset val="186"/>
      <scheme val="minor"/>
    </font>
    <font>
      <sz val="11"/>
      <color theme="0" tint="-0.249977111117893"/>
      <name val="Calibri"/>
      <family val="2"/>
      <charset val="186"/>
      <scheme val="minor"/>
    </font>
    <font>
      <sz val="11"/>
      <name val="Calibri"/>
      <family val="2"/>
      <charset val="186"/>
      <scheme val="minor"/>
    </font>
    <font>
      <i/>
      <sz val="11"/>
      <color theme="1"/>
      <name val="Calibri"/>
      <family val="2"/>
      <charset val="186"/>
      <scheme val="minor"/>
    </font>
    <font>
      <sz val="11"/>
      <color theme="0" tint="-0.14999847407452621"/>
      <name val="Calibri"/>
      <family val="2"/>
      <charset val="186"/>
      <scheme val="minor"/>
    </font>
    <font>
      <b/>
      <sz val="11"/>
      <color theme="0" tint="-0.14999847407452621"/>
      <name val="Calibri"/>
      <family val="2"/>
      <charset val="186"/>
      <scheme val="minor"/>
    </font>
    <font>
      <sz val="9"/>
      <color indexed="81"/>
      <name val="Tahoma"/>
      <family val="2"/>
      <charset val="186"/>
    </font>
    <font>
      <b/>
      <sz val="9"/>
      <color indexed="81"/>
      <name val="Tahoma"/>
      <family val="2"/>
      <charset val="186"/>
    </font>
    <font>
      <i/>
      <sz val="11"/>
      <color theme="0" tint="-0.249977111117893"/>
      <name val="Calibri"/>
      <family val="2"/>
      <charset val="186"/>
      <scheme val="minor"/>
    </font>
    <font>
      <sz val="11"/>
      <color theme="5" tint="-0.249977111117893"/>
      <name val="Calibri"/>
      <family val="2"/>
      <charset val="186"/>
      <scheme val="minor"/>
    </font>
    <font>
      <u/>
      <sz val="11"/>
      <color theme="1"/>
      <name val="Calibri"/>
      <family val="2"/>
      <charset val="186"/>
      <scheme val="minor"/>
    </font>
    <font>
      <i/>
      <sz val="11"/>
      <color theme="0" tint="-0.14999847407452621"/>
      <name val="Calibri"/>
      <family val="2"/>
      <charset val="186"/>
      <scheme val="minor"/>
    </font>
    <font>
      <sz val="12"/>
      <color rgb="FF0070C0"/>
      <name val="Times New Roman"/>
      <family val="1"/>
      <charset val="186"/>
    </font>
    <font>
      <i/>
      <sz val="12"/>
      <color rgb="FF0070C0"/>
      <name val="Times New Roman"/>
      <family val="1"/>
      <charset val="186"/>
    </font>
    <font>
      <sz val="11"/>
      <color rgb="FF0070C0"/>
      <name val="Calibri"/>
      <family val="2"/>
      <charset val="186"/>
      <scheme val="minor"/>
    </font>
    <font>
      <b/>
      <sz val="12"/>
      <color rgb="FFFF0000"/>
      <name val="Times New Roman"/>
      <family val="1"/>
      <charset val="186"/>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80">
    <xf numFmtId="0" fontId="0" fillId="0" borderId="0" xfId="0"/>
    <xf numFmtId="3" fontId="0" fillId="0" borderId="0" xfId="0" applyNumberFormat="1"/>
    <xf numFmtId="9" fontId="0" fillId="0" borderId="0" xfId="0" applyNumberFormat="1"/>
    <xf numFmtId="6" fontId="0" fillId="0" borderId="0" xfId="0" applyNumberFormat="1"/>
    <xf numFmtId="0" fontId="4" fillId="0" borderId="0" xfId="0" applyFont="1" applyAlignment="1">
      <alignment horizontal="right"/>
    </xf>
    <xf numFmtId="3" fontId="5" fillId="0" borderId="0" xfId="0" applyNumberFormat="1" applyFont="1"/>
    <xf numFmtId="0" fontId="1" fillId="3" borderId="0" xfId="0" applyFont="1" applyFill="1"/>
    <xf numFmtId="3" fontId="6" fillId="0" borderId="0" xfId="0" applyNumberFormat="1" applyFont="1"/>
    <xf numFmtId="0" fontId="0" fillId="4" borderId="0" xfId="0" applyFill="1"/>
    <xf numFmtId="3" fontId="0" fillId="4" borderId="0" xfId="0" applyNumberFormat="1" applyFill="1"/>
    <xf numFmtId="3" fontId="7" fillId="0" borderId="0" xfId="0" applyNumberFormat="1" applyFont="1"/>
    <xf numFmtId="9" fontId="0" fillId="0" borderId="0" xfId="0" applyNumberFormat="1" applyFont="1"/>
    <xf numFmtId="9" fontId="8" fillId="0" borderId="0" xfId="0" applyNumberFormat="1" applyFont="1"/>
    <xf numFmtId="3" fontId="8" fillId="0" borderId="0" xfId="0" applyNumberFormat="1" applyFont="1"/>
    <xf numFmtId="164" fontId="0" fillId="0" borderId="0" xfId="1" applyNumberFormat="1" applyFont="1"/>
    <xf numFmtId="3" fontId="3" fillId="0" borderId="0" xfId="0" applyNumberFormat="1" applyFont="1"/>
    <xf numFmtId="10" fontId="0" fillId="0" borderId="0" xfId="1" applyNumberFormat="1" applyFont="1"/>
    <xf numFmtId="3" fontId="0" fillId="2" borderId="0" xfId="0" applyNumberFormat="1" applyFill="1"/>
    <xf numFmtId="165" fontId="9" fillId="0" borderId="0" xfId="0" applyNumberFormat="1" applyFont="1"/>
    <xf numFmtId="3" fontId="0" fillId="5" borderId="0" xfId="0" applyNumberFormat="1" applyFill="1"/>
    <xf numFmtId="0" fontId="4" fillId="5" borderId="0" xfId="0" applyFont="1" applyFill="1" applyAlignment="1">
      <alignment horizontal="right"/>
    </xf>
    <xf numFmtId="9" fontId="0" fillId="5" borderId="0" xfId="0" applyNumberFormat="1" applyFill="1"/>
    <xf numFmtId="0" fontId="0" fillId="5" borderId="0" xfId="0" applyFill="1"/>
    <xf numFmtId="165" fontId="0" fillId="5" borderId="0" xfId="0" applyNumberFormat="1" applyFill="1"/>
    <xf numFmtId="9" fontId="8" fillId="5" borderId="0" xfId="0" applyNumberFormat="1" applyFont="1" applyFill="1"/>
    <xf numFmtId="3" fontId="8" fillId="5" borderId="0" xfId="0" applyNumberFormat="1" applyFont="1" applyFill="1"/>
    <xf numFmtId="166" fontId="8" fillId="5" borderId="0" xfId="0" applyNumberFormat="1" applyFont="1" applyFill="1"/>
    <xf numFmtId="9" fontId="0" fillId="5" borderId="0" xfId="0" applyNumberFormat="1" applyFont="1" applyFill="1"/>
    <xf numFmtId="3" fontId="7" fillId="5" borderId="0" xfId="0" applyNumberFormat="1" applyFont="1" applyFill="1"/>
    <xf numFmtId="0" fontId="10" fillId="0" borderId="0" xfId="0" applyFont="1"/>
    <xf numFmtId="0" fontId="11" fillId="3" borderId="0" xfId="0" applyFont="1" applyFill="1"/>
    <xf numFmtId="3" fontId="10" fillId="0" borderId="0" xfId="0" applyNumberFormat="1" applyFont="1"/>
    <xf numFmtId="0" fontId="0" fillId="0" borderId="0" xfId="0" applyFont="1" applyFill="1" applyBorder="1"/>
    <xf numFmtId="0" fontId="0" fillId="0" borderId="0" xfId="0" applyFont="1"/>
    <xf numFmtId="165" fontId="0" fillId="0" borderId="0" xfId="0" applyNumberFormat="1"/>
    <xf numFmtId="1" fontId="0" fillId="0" borderId="0" xfId="0" applyNumberFormat="1"/>
    <xf numFmtId="0" fontId="0" fillId="0" borderId="1" xfId="0" applyBorder="1"/>
    <xf numFmtId="0" fontId="0" fillId="0" borderId="2" xfId="0" applyBorder="1"/>
    <xf numFmtId="0" fontId="0" fillId="0" borderId="0" xfId="0" applyFont="1" applyAlignment="1">
      <alignment horizontal="right"/>
    </xf>
    <xf numFmtId="0" fontId="0" fillId="6" borderId="0" xfId="0" applyFont="1" applyFill="1"/>
    <xf numFmtId="0" fontId="0" fillId="6" borderId="0" xfId="0" applyFill="1"/>
    <xf numFmtId="3" fontId="0" fillId="6" borderId="0" xfId="0" applyNumberFormat="1" applyFill="1"/>
    <xf numFmtId="0" fontId="14" fillId="0" borderId="0" xfId="0" applyFont="1"/>
    <xf numFmtId="0" fontId="14" fillId="0" borderId="0" xfId="0" applyFont="1" applyFill="1"/>
    <xf numFmtId="2" fontId="14" fillId="0" borderId="0" xfId="0" applyNumberFormat="1" applyFont="1"/>
    <xf numFmtId="0" fontId="7" fillId="0" borderId="0" xfId="0" applyFont="1" applyFill="1"/>
    <xf numFmtId="0" fontId="0" fillId="0" borderId="0" xfId="0" applyFont="1" applyFill="1" applyBorder="1" applyAlignment="1">
      <alignment horizontal="center"/>
    </xf>
    <xf numFmtId="0" fontId="0" fillId="0" borderId="0" xfId="0" applyAlignment="1">
      <alignment horizontal="center"/>
    </xf>
    <xf numFmtId="3" fontId="14" fillId="0" borderId="0" xfId="0" applyNumberFormat="1" applyFont="1"/>
    <xf numFmtId="0" fontId="15" fillId="0" borderId="0" xfId="0" applyFont="1"/>
    <xf numFmtId="165" fontId="17" fillId="0" borderId="0" xfId="0" applyNumberFormat="1" applyFont="1"/>
    <xf numFmtId="0" fontId="0" fillId="0" borderId="0" xfId="0" applyFill="1" applyBorder="1"/>
    <xf numFmtId="0" fontId="10" fillId="0" borderId="0" xfId="0" applyFont="1" applyFill="1" applyBorder="1"/>
    <xf numFmtId="0" fontId="0" fillId="0" borderId="0" xfId="0" applyAlignment="1">
      <alignment horizontal="right"/>
    </xf>
    <xf numFmtId="0" fontId="1" fillId="0" borderId="0" xfId="0" applyFont="1" applyFill="1"/>
    <xf numFmtId="9" fontId="0" fillId="0" borderId="0" xfId="1" applyFont="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0" xfId="0" applyFill="1" applyBorder="1"/>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0" xfId="0" applyFill="1"/>
    <xf numFmtId="0" fontId="18" fillId="0" borderId="0" xfId="0" applyFont="1" applyAlignment="1">
      <alignment vertical="top" wrapText="1"/>
    </xf>
    <xf numFmtId="0" fontId="1" fillId="0" borderId="0" xfId="0" applyFont="1" applyFill="1" applyBorder="1"/>
    <xf numFmtId="0" fontId="1" fillId="0" borderId="0" xfId="0" applyFont="1"/>
    <xf numFmtId="0" fontId="20" fillId="0" borderId="0" xfId="0" applyFont="1" applyAlignment="1">
      <alignment vertical="top"/>
    </xf>
    <xf numFmtId="0" fontId="0" fillId="0" borderId="0" xfId="0" applyAlignment="1">
      <alignment vertical="top"/>
    </xf>
    <xf numFmtId="1" fontId="0" fillId="4" borderId="0" xfId="0" applyNumberFormat="1" applyFill="1" applyProtection="1">
      <protection locked="0"/>
    </xf>
    <xf numFmtId="0" fontId="0" fillId="4" borderId="0" xfId="0" applyFill="1" applyProtection="1">
      <protection locked="0"/>
    </xf>
    <xf numFmtId="3" fontId="0" fillId="4" borderId="0" xfId="0" applyNumberFormat="1" applyFill="1" applyProtection="1">
      <protection locked="0"/>
    </xf>
    <xf numFmtId="0" fontId="1" fillId="4" borderId="0" xfId="0" applyFont="1" applyFill="1" applyProtection="1">
      <protection locked="0"/>
    </xf>
    <xf numFmtId="0" fontId="0" fillId="0" borderId="3" xfId="0" applyBorder="1" applyProtection="1">
      <protection locked="0"/>
    </xf>
    <xf numFmtId="9" fontId="0" fillId="4" borderId="0" xfId="1" applyFont="1" applyFill="1" applyProtection="1">
      <protection locked="0"/>
    </xf>
    <xf numFmtId="4" fontId="1" fillId="0" borderId="0" xfId="0" applyNumberFormat="1" applyFont="1"/>
    <xf numFmtId="4" fontId="0" fillId="0" borderId="0" xfId="0" applyNumberFormat="1"/>
    <xf numFmtId="0" fontId="0" fillId="8" borderId="0" xfId="0" applyFill="1"/>
  </cellXfs>
  <cellStyles count="2">
    <cellStyle name="Normal" xfId="0" builtinId="0"/>
    <cellStyle name="Percent" xfId="1" builtinId="5"/>
  </cellStyles>
  <dxfs count="30">
    <dxf>
      <fill>
        <patternFill>
          <bgColor rgb="FFFF0000"/>
        </patternFill>
      </fill>
    </dxf>
    <dxf>
      <fill>
        <patternFill>
          <bgColor rgb="FFFF0000"/>
        </patternFill>
      </fill>
    </dxf>
    <dxf>
      <fill>
        <patternFill>
          <bgColor rgb="FFFF0000"/>
        </patternFill>
      </fill>
    </dxf>
    <dxf>
      <font>
        <color rgb="FF00B05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B13" sqref="B13"/>
    </sheetView>
  </sheetViews>
  <sheetFormatPr defaultRowHeight="15" x14ac:dyDescent="0.25"/>
  <cols>
    <col min="1" max="1" width="4.5703125" style="70" customWidth="1"/>
    <col min="2" max="2" width="94.140625" customWidth="1"/>
  </cols>
  <sheetData>
    <row r="1" spans="1:2" ht="63" x14ac:dyDescent="0.25">
      <c r="A1" s="69" t="s">
        <v>80</v>
      </c>
      <c r="B1" s="66" t="s">
        <v>90</v>
      </c>
    </row>
    <row r="2" spans="1:2" x14ac:dyDescent="0.25">
      <c r="A2" s="69"/>
    </row>
    <row r="3" spans="1:2" ht="31.5" customHeight="1" x14ac:dyDescent="0.25">
      <c r="A3" s="69" t="s">
        <v>81</v>
      </c>
      <c r="B3" s="66" t="s">
        <v>89</v>
      </c>
    </row>
    <row r="4" spans="1:2" x14ac:dyDescent="0.25">
      <c r="A4" s="69"/>
    </row>
    <row r="5" spans="1:2" ht="33" customHeight="1" x14ac:dyDescent="0.25">
      <c r="A5" s="69" t="s">
        <v>82</v>
      </c>
      <c r="B5" s="66" t="s">
        <v>63</v>
      </c>
    </row>
    <row r="6" spans="1:2" x14ac:dyDescent="0.25">
      <c r="A6" s="69"/>
    </row>
    <row r="7" spans="1:2" ht="15.75" x14ac:dyDescent="0.25">
      <c r="A7" s="69" t="s">
        <v>83</v>
      </c>
      <c r="B7" s="66" t="s">
        <v>91</v>
      </c>
    </row>
    <row r="8" spans="1:2" x14ac:dyDescent="0.25">
      <c r="A8" s="69"/>
    </row>
    <row r="9" spans="1:2" ht="63" x14ac:dyDescent="0.25">
      <c r="A9" s="69" t="s">
        <v>84</v>
      </c>
      <c r="B9" s="66" t="s">
        <v>92</v>
      </c>
    </row>
    <row r="10" spans="1:2" x14ac:dyDescent="0.25">
      <c r="A10" s="69"/>
    </row>
    <row r="11" spans="1:2" ht="47.25" x14ac:dyDescent="0.25">
      <c r="A11" s="69" t="s">
        <v>85</v>
      </c>
      <c r="B11" s="66" t="s">
        <v>93</v>
      </c>
    </row>
    <row r="12" spans="1:2" x14ac:dyDescent="0.25">
      <c r="A12" s="69"/>
    </row>
    <row r="13" spans="1:2" ht="48.75" customHeight="1" x14ac:dyDescent="0.25">
      <c r="A13" s="69" t="s">
        <v>86</v>
      </c>
      <c r="B13" s="66" t="s">
        <v>94</v>
      </c>
    </row>
    <row r="14" spans="1:2" x14ac:dyDescent="0.25">
      <c r="A14" s="69"/>
    </row>
    <row r="15" spans="1:2" ht="31.5" customHeight="1" x14ac:dyDescent="0.25">
      <c r="A15" s="69" t="s">
        <v>87</v>
      </c>
      <c r="B15" s="66" t="s">
        <v>95</v>
      </c>
    </row>
    <row r="17" spans="1:1" ht="15.75" x14ac:dyDescent="0.25">
      <c r="A17" s="66"/>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99"/>
  <sheetViews>
    <sheetView tabSelected="1" topLeftCell="A37" zoomScale="85" zoomScaleNormal="85" workbookViewId="0">
      <selection activeCell="U52" sqref="U52"/>
    </sheetView>
  </sheetViews>
  <sheetFormatPr defaultRowHeight="15" x14ac:dyDescent="0.25"/>
  <cols>
    <col min="1" max="1" width="39.7109375" customWidth="1"/>
    <col min="2" max="2" width="6.42578125" customWidth="1"/>
    <col min="3" max="3" width="12.28515625" bestFit="1" customWidth="1"/>
    <col min="4" max="4" width="11.7109375" bestFit="1" customWidth="1"/>
    <col min="5" max="24" width="11.28515625" customWidth="1"/>
    <col min="25" max="34" width="7.85546875" style="29" bestFit="1" customWidth="1"/>
  </cols>
  <sheetData>
    <row r="1" spans="1:8" ht="15.75" thickBot="1" x14ac:dyDescent="0.3">
      <c r="A1" s="36" t="s">
        <v>17</v>
      </c>
      <c r="B1" s="37"/>
      <c r="C1" s="37" t="s">
        <v>21</v>
      </c>
      <c r="D1" s="75">
        <v>130</v>
      </c>
    </row>
    <row r="2" spans="1:8" x14ac:dyDescent="0.25">
      <c r="A2" t="s">
        <v>14</v>
      </c>
      <c r="C2" t="s">
        <v>15</v>
      </c>
      <c r="D2" s="72"/>
    </row>
    <row r="3" spans="1:8" x14ac:dyDescent="0.25">
      <c r="A3" s="32" t="s">
        <v>25</v>
      </c>
      <c r="C3" s="32" t="s">
        <v>33</v>
      </c>
      <c r="D3" s="34" t="e">
        <f>D6/D2</f>
        <v>#DIV/0!</v>
      </c>
      <c r="H3" s="34"/>
    </row>
    <row r="4" spans="1:8" x14ac:dyDescent="0.25">
      <c r="A4" s="33" t="s">
        <v>32</v>
      </c>
      <c r="C4" s="33" t="s">
        <v>34</v>
      </c>
      <c r="D4" s="35" t="e">
        <f>D3*1000000/D11</f>
        <v>#DIV/0!</v>
      </c>
    </row>
    <row r="5" spans="1:8" x14ac:dyDescent="0.25">
      <c r="A5" s="32" t="s">
        <v>28</v>
      </c>
      <c r="C5" s="32" t="s">
        <v>22</v>
      </c>
      <c r="D5" s="1" t="e">
        <f>D3*D1</f>
        <v>#DIV/0!</v>
      </c>
    </row>
    <row r="6" spans="1:8" x14ac:dyDescent="0.25">
      <c r="A6" s="32" t="s">
        <v>88</v>
      </c>
      <c r="B6" s="33"/>
      <c r="C6" s="32" t="s">
        <v>33</v>
      </c>
      <c r="D6" s="72"/>
      <c r="E6" s="48" t="e">
        <f>D3*D2</f>
        <v>#DIV/0!</v>
      </c>
      <c r="F6" t="e">
        <f>D2*D4*D11/1000000</f>
        <v>#DIV/0!</v>
      </c>
    </row>
    <row r="7" spans="1:8" x14ac:dyDescent="0.25">
      <c r="A7" s="32" t="s">
        <v>24</v>
      </c>
      <c r="C7" s="33" t="s">
        <v>22</v>
      </c>
      <c r="D7" s="1" t="e">
        <f>D3*D2*D1</f>
        <v>#DIV/0!</v>
      </c>
      <c r="E7" s="48" t="e">
        <f>D5*D2</f>
        <v>#DIV/0!</v>
      </c>
    </row>
    <row r="9" spans="1:8" x14ac:dyDescent="0.25">
      <c r="A9" s="33" t="s">
        <v>26</v>
      </c>
      <c r="B9" s="33"/>
      <c r="C9" s="33" t="s">
        <v>15</v>
      </c>
      <c r="D9" s="79">
        <f>D2</f>
        <v>0</v>
      </c>
    </row>
    <row r="10" spans="1:8" x14ac:dyDescent="0.25">
      <c r="A10" s="33" t="s">
        <v>27</v>
      </c>
      <c r="C10" s="33" t="s">
        <v>34</v>
      </c>
      <c r="D10" s="71"/>
    </row>
    <row r="11" spans="1:8" x14ac:dyDescent="0.25">
      <c r="A11" s="33" t="s">
        <v>18</v>
      </c>
      <c r="C11" s="33" t="s">
        <v>19</v>
      </c>
      <c r="D11" s="1">
        <v>4000</v>
      </c>
    </row>
    <row r="12" spans="1:8" x14ac:dyDescent="0.25">
      <c r="A12" s="33" t="s">
        <v>20</v>
      </c>
      <c r="B12" s="33"/>
      <c r="C12" s="33" t="s">
        <v>16</v>
      </c>
      <c r="D12" s="35">
        <f>D9*D10*D11/1000000</f>
        <v>0</v>
      </c>
      <c r="E12" s="49"/>
    </row>
    <row r="13" spans="1:8" x14ac:dyDescent="0.25">
      <c r="A13" s="33" t="s">
        <v>23</v>
      </c>
      <c r="B13" s="33"/>
      <c r="C13" s="33" t="s">
        <v>22</v>
      </c>
      <c r="D13" s="1">
        <f>D12*D1</f>
        <v>0</v>
      </c>
    </row>
    <row r="14" spans="1:8" ht="15" customHeight="1" x14ac:dyDescent="0.25">
      <c r="A14" s="39" t="s">
        <v>29</v>
      </c>
      <c r="B14" s="40"/>
      <c r="C14" s="39" t="s">
        <v>16</v>
      </c>
      <c r="D14" s="41">
        <f>D6-D12</f>
        <v>0</v>
      </c>
    </row>
    <row r="15" spans="1:8" x14ac:dyDescent="0.25">
      <c r="A15" s="39" t="s">
        <v>30</v>
      </c>
      <c r="B15" s="40"/>
      <c r="C15" s="39" t="s">
        <v>22</v>
      </c>
      <c r="D15" s="41" t="e">
        <f>D7-D13</f>
        <v>#DIV/0!</v>
      </c>
    </row>
    <row r="16" spans="1:8" x14ac:dyDescent="0.25">
      <c r="A16" s="39" t="s">
        <v>31</v>
      </c>
      <c r="B16" s="40"/>
      <c r="C16" s="39" t="s">
        <v>22</v>
      </c>
      <c r="D16" s="41">
        <f>D14*D1</f>
        <v>0</v>
      </c>
    </row>
    <row r="18" spans="1:34" x14ac:dyDescent="0.25">
      <c r="A18" s="45" t="s">
        <v>39</v>
      </c>
    </row>
    <row r="19" spans="1:34" x14ac:dyDescent="0.25">
      <c r="A19" s="43" t="s">
        <v>35</v>
      </c>
      <c r="B19" s="42"/>
      <c r="C19" s="42"/>
      <c r="D19" s="44" t="e">
        <f>D4/D10</f>
        <v>#DIV/0!</v>
      </c>
      <c r="E19" s="42"/>
    </row>
    <row r="20" spans="1:34" x14ac:dyDescent="0.25">
      <c r="A20" s="43" t="s">
        <v>36</v>
      </c>
      <c r="B20" s="42"/>
      <c r="C20" s="42"/>
      <c r="D20" s="44" t="e">
        <f>D6/D12</f>
        <v>#DIV/0!</v>
      </c>
      <c r="E20" s="42" t="s">
        <v>38</v>
      </c>
      <c r="X20" t="e">
        <f>X26/X24</f>
        <v>#DIV/0!</v>
      </c>
    </row>
    <row r="21" spans="1:34" x14ac:dyDescent="0.25">
      <c r="A21" s="43" t="s">
        <v>37</v>
      </c>
      <c r="B21" s="42"/>
      <c r="C21" s="42"/>
      <c r="D21" s="44" t="e">
        <f>D7/D13</f>
        <v>#DIV/0!</v>
      </c>
      <c r="E21" s="42" t="s">
        <v>47</v>
      </c>
    </row>
    <row r="23" spans="1:34" x14ac:dyDescent="0.25">
      <c r="A23" s="72" t="s">
        <v>62</v>
      </c>
      <c r="C23" t="s">
        <v>7</v>
      </c>
      <c r="D23" s="6">
        <v>0</v>
      </c>
      <c r="E23" s="6">
        <f>D23+1</f>
        <v>1</v>
      </c>
      <c r="F23" s="6">
        <f t="shared" ref="F23:X23" si="0">E23+1</f>
        <v>2</v>
      </c>
      <c r="G23" s="6">
        <f t="shared" si="0"/>
        <v>3</v>
      </c>
      <c r="H23" s="6">
        <f t="shared" si="0"/>
        <v>4</v>
      </c>
      <c r="I23" s="6">
        <f t="shared" si="0"/>
        <v>5</v>
      </c>
      <c r="J23" s="6">
        <f t="shared" si="0"/>
        <v>6</v>
      </c>
      <c r="K23" s="6">
        <f t="shared" si="0"/>
        <v>7</v>
      </c>
      <c r="L23" s="6">
        <f t="shared" si="0"/>
        <v>8</v>
      </c>
      <c r="M23" s="6">
        <f t="shared" si="0"/>
        <v>9</v>
      </c>
      <c r="N23" s="6">
        <f t="shared" si="0"/>
        <v>10</v>
      </c>
      <c r="O23" s="6">
        <f t="shared" si="0"/>
        <v>11</v>
      </c>
      <c r="P23" s="6">
        <f t="shared" si="0"/>
        <v>12</v>
      </c>
      <c r="Q23" s="6">
        <f t="shared" si="0"/>
        <v>13</v>
      </c>
      <c r="R23" s="6">
        <f t="shared" si="0"/>
        <v>14</v>
      </c>
      <c r="S23" s="6">
        <f t="shared" si="0"/>
        <v>15</v>
      </c>
      <c r="T23" s="6">
        <f t="shared" si="0"/>
        <v>16</v>
      </c>
      <c r="U23" s="6">
        <f t="shared" si="0"/>
        <v>17</v>
      </c>
      <c r="V23" s="6">
        <f t="shared" si="0"/>
        <v>18</v>
      </c>
      <c r="W23" s="6">
        <f t="shared" si="0"/>
        <v>19</v>
      </c>
      <c r="X23" s="6">
        <f t="shared" si="0"/>
        <v>20</v>
      </c>
      <c r="Y23"/>
      <c r="Z23"/>
      <c r="AA23"/>
      <c r="AB23"/>
      <c r="AC23"/>
      <c r="AD23"/>
      <c r="AE23"/>
      <c r="AF23"/>
      <c r="AG23"/>
      <c r="AH23"/>
    </row>
    <row r="24" spans="1:34" x14ac:dyDescent="0.25">
      <c r="A24" t="s">
        <v>44</v>
      </c>
      <c r="C24" s="32" t="s">
        <v>33</v>
      </c>
      <c r="E24" s="41">
        <f>D14</f>
        <v>0</v>
      </c>
      <c r="F24" s="1">
        <f>E24</f>
        <v>0</v>
      </c>
      <c r="G24" s="1">
        <f t="shared" ref="G24:X24" si="1">F24</f>
        <v>0</v>
      </c>
      <c r="H24" s="1">
        <f t="shared" si="1"/>
        <v>0</v>
      </c>
      <c r="I24" s="1">
        <f t="shared" si="1"/>
        <v>0</v>
      </c>
      <c r="J24" s="1">
        <f t="shared" si="1"/>
        <v>0</v>
      </c>
      <c r="K24" s="1">
        <f t="shared" si="1"/>
        <v>0</v>
      </c>
      <c r="L24" s="1">
        <f t="shared" si="1"/>
        <v>0</v>
      </c>
      <c r="M24" s="1">
        <f t="shared" si="1"/>
        <v>0</v>
      </c>
      <c r="N24" s="1">
        <f t="shared" si="1"/>
        <v>0</v>
      </c>
      <c r="O24" s="1">
        <f t="shared" si="1"/>
        <v>0</v>
      </c>
      <c r="P24" s="1">
        <f t="shared" si="1"/>
        <v>0</v>
      </c>
      <c r="Q24" s="1">
        <f t="shared" si="1"/>
        <v>0</v>
      </c>
      <c r="R24" s="1">
        <f t="shared" si="1"/>
        <v>0</v>
      </c>
      <c r="S24" s="1">
        <f t="shared" si="1"/>
        <v>0</v>
      </c>
      <c r="T24" s="1">
        <f t="shared" si="1"/>
        <v>0</v>
      </c>
      <c r="U24" s="1">
        <f t="shared" si="1"/>
        <v>0</v>
      </c>
      <c r="V24" s="1">
        <f t="shared" si="1"/>
        <v>0</v>
      </c>
      <c r="W24" s="1">
        <f t="shared" si="1"/>
        <v>0</v>
      </c>
      <c r="X24" s="1">
        <f t="shared" si="1"/>
        <v>0</v>
      </c>
      <c r="Y24"/>
      <c r="Z24"/>
      <c r="AA24"/>
      <c r="AB24"/>
      <c r="AC24"/>
      <c r="AD24"/>
      <c r="AE24"/>
      <c r="AF24"/>
      <c r="AG24"/>
      <c r="AH24"/>
    </row>
    <row r="25" spans="1:34" x14ac:dyDescent="0.25">
      <c r="A25" t="s">
        <v>42</v>
      </c>
      <c r="C25" t="s">
        <v>21</v>
      </c>
      <c r="D25">
        <f>D1</f>
        <v>130</v>
      </c>
      <c r="Y25"/>
      <c r="Z25"/>
      <c r="AA25"/>
      <c r="AB25"/>
      <c r="AC25"/>
      <c r="AD25"/>
      <c r="AE25"/>
      <c r="AF25"/>
      <c r="AG25"/>
      <c r="AH25"/>
    </row>
    <row r="26" spans="1:34" x14ac:dyDescent="0.25">
      <c r="A26" t="s">
        <v>75</v>
      </c>
      <c r="C26" s="32" t="s">
        <v>22</v>
      </c>
      <c r="D26" s="13">
        <f>-L77</f>
        <v>0</v>
      </c>
      <c r="E26" s="19">
        <f t="shared" ref="E26:X26" si="2">E24*$D25</f>
        <v>0</v>
      </c>
      <c r="F26" s="19">
        <f t="shared" si="2"/>
        <v>0</v>
      </c>
      <c r="G26" s="19">
        <f t="shared" si="2"/>
        <v>0</v>
      </c>
      <c r="H26" s="19">
        <f t="shared" si="2"/>
        <v>0</v>
      </c>
      <c r="I26" s="19">
        <f t="shared" si="2"/>
        <v>0</v>
      </c>
      <c r="J26" s="19">
        <f t="shared" si="2"/>
        <v>0</v>
      </c>
      <c r="K26" s="19">
        <f t="shared" si="2"/>
        <v>0</v>
      </c>
      <c r="L26" s="19">
        <f t="shared" si="2"/>
        <v>0</v>
      </c>
      <c r="M26" s="19">
        <f t="shared" si="2"/>
        <v>0</v>
      </c>
      <c r="N26" s="19">
        <f t="shared" si="2"/>
        <v>0</v>
      </c>
      <c r="O26" s="19">
        <f t="shared" si="2"/>
        <v>0</v>
      </c>
      <c r="P26" s="19">
        <f t="shared" si="2"/>
        <v>0</v>
      </c>
      <c r="Q26" s="19">
        <f t="shared" si="2"/>
        <v>0</v>
      </c>
      <c r="R26" s="1">
        <f t="shared" si="2"/>
        <v>0</v>
      </c>
      <c r="S26" s="1">
        <f t="shared" si="2"/>
        <v>0</v>
      </c>
      <c r="T26" s="1">
        <f t="shared" si="2"/>
        <v>0</v>
      </c>
      <c r="U26" s="1">
        <f t="shared" si="2"/>
        <v>0</v>
      </c>
      <c r="V26" s="1">
        <f t="shared" si="2"/>
        <v>0</v>
      </c>
      <c r="W26" s="1">
        <f t="shared" si="2"/>
        <v>0</v>
      </c>
      <c r="X26" s="1">
        <f t="shared" si="2"/>
        <v>0</v>
      </c>
      <c r="Y26"/>
      <c r="Z26"/>
      <c r="AA26"/>
      <c r="AB26"/>
      <c r="AC26"/>
      <c r="AD26"/>
      <c r="AE26"/>
      <c r="AF26"/>
      <c r="AG26"/>
      <c r="AH26"/>
    </row>
    <row r="27" spans="1:34" x14ac:dyDescent="0.25">
      <c r="A27" t="s">
        <v>43</v>
      </c>
      <c r="C27" s="32" t="s">
        <v>40</v>
      </c>
      <c r="D27" s="3">
        <f>NPV(D29,E26:X26)</f>
        <v>0</v>
      </c>
      <c r="R27" s="51"/>
      <c r="S27" s="51"/>
      <c r="T27" s="51"/>
    </row>
    <row r="28" spans="1:34" x14ac:dyDescent="0.25">
      <c r="A28" t="s">
        <v>9</v>
      </c>
      <c r="C28" s="32" t="s">
        <v>40</v>
      </c>
      <c r="D28" s="73"/>
      <c r="E28" s="50" t="e">
        <f>-D28/E24/1000</f>
        <v>#DIV/0!</v>
      </c>
      <c r="R28" s="52"/>
      <c r="S28" s="52"/>
      <c r="T28" s="52"/>
    </row>
    <row r="29" spans="1:34" x14ac:dyDescent="0.25">
      <c r="A29" t="s">
        <v>6</v>
      </c>
      <c r="C29" s="32" t="s">
        <v>41</v>
      </c>
      <c r="D29" s="2">
        <v>0.04</v>
      </c>
      <c r="R29" s="51"/>
      <c r="S29" s="51"/>
      <c r="T29" s="51"/>
    </row>
    <row r="30" spans="1:34" ht="15.75" thickBot="1" x14ac:dyDescent="0.3">
      <c r="A30" t="s">
        <v>5</v>
      </c>
      <c r="C30" s="46" t="s">
        <v>46</v>
      </c>
      <c r="D30" s="47" t="s">
        <v>45</v>
      </c>
      <c r="E30" t="s">
        <v>13</v>
      </c>
      <c r="G30" s="51"/>
      <c r="H30" s="51"/>
      <c r="I30" s="51"/>
      <c r="J30" s="51"/>
      <c r="K30" s="51"/>
      <c r="L30" s="51"/>
      <c r="M30" s="51"/>
      <c r="N30" s="51"/>
      <c r="O30" s="51"/>
      <c r="P30" s="51"/>
      <c r="Q30" s="51"/>
      <c r="R30" s="51"/>
      <c r="S30" s="51"/>
      <c r="T30" s="51"/>
    </row>
    <row r="31" spans="1:34" x14ac:dyDescent="0.25">
      <c r="A31" s="38" t="s">
        <v>0</v>
      </c>
      <c r="B31" s="2">
        <v>0</v>
      </c>
      <c r="C31" s="1">
        <f>$D$28*(1-B31)</f>
        <v>0</v>
      </c>
      <c r="D31" s="1">
        <f t="shared" ref="D31" si="3">$D$27+C31</f>
        <v>0</v>
      </c>
      <c r="E31" s="26" t="e">
        <f t="shared" ref="E31" si="4">-C31/$E$26</f>
        <v>#DIV/0!</v>
      </c>
      <c r="G31" s="56" t="s">
        <v>48</v>
      </c>
      <c r="H31" s="57"/>
      <c r="I31" s="57"/>
      <c r="J31" s="57"/>
      <c r="K31" s="57"/>
      <c r="L31" s="57"/>
      <c r="M31" s="57"/>
      <c r="N31" s="57"/>
      <c r="O31" s="57"/>
      <c r="P31" s="57"/>
      <c r="Q31" s="58"/>
    </row>
    <row r="32" spans="1:34" x14ac:dyDescent="0.25">
      <c r="B32" s="2">
        <f>B31+1%</f>
        <v>0.01</v>
      </c>
      <c r="C32" s="1">
        <f>$D$28*(1-B32)</f>
        <v>0</v>
      </c>
      <c r="D32" s="1">
        <f t="shared" ref="D32" si="5">$D$27+C32</f>
        <v>0</v>
      </c>
      <c r="E32" s="26" t="e">
        <f t="shared" ref="E32" si="6">-C32/$E$26</f>
        <v>#DIV/0!</v>
      </c>
      <c r="G32" s="59" t="s">
        <v>49</v>
      </c>
      <c r="H32" s="60"/>
      <c r="I32" s="60"/>
      <c r="J32" s="60"/>
      <c r="K32" s="60"/>
      <c r="L32" s="60"/>
      <c r="M32" s="60"/>
      <c r="N32" s="60"/>
      <c r="O32" s="60"/>
      <c r="P32" s="60"/>
      <c r="Q32" s="61"/>
      <c r="U32" s="29"/>
      <c r="V32" s="29"/>
      <c r="W32" s="29"/>
      <c r="X32" s="29"/>
    </row>
    <row r="33" spans="1:17" ht="15.75" thickBot="1" x14ac:dyDescent="0.3">
      <c r="B33" s="2">
        <f t="shared" ref="B33:B44" si="7">B32+1%</f>
        <v>0.02</v>
      </c>
      <c r="C33" s="1">
        <f t="shared" ref="C33:C96" si="8">$D$28*(1-B33)</f>
        <v>0</v>
      </c>
      <c r="D33" s="1">
        <f t="shared" ref="D33:D44" si="9">$D$27+C33</f>
        <v>0</v>
      </c>
      <c r="E33" s="26" t="e">
        <f t="shared" ref="E33:E44" si="10">-C33/$E$26</f>
        <v>#DIV/0!</v>
      </c>
      <c r="G33" s="62" t="s">
        <v>50</v>
      </c>
      <c r="H33" s="63"/>
      <c r="I33" s="63"/>
      <c r="J33" s="63"/>
      <c r="K33" s="63"/>
      <c r="L33" s="63"/>
      <c r="M33" s="63"/>
      <c r="N33" s="63"/>
      <c r="O33" s="63"/>
      <c r="P33" s="63"/>
      <c r="Q33" s="64"/>
    </row>
    <row r="34" spans="1:17" x14ac:dyDescent="0.25">
      <c r="A34" s="38"/>
      <c r="B34" s="2">
        <f t="shared" si="7"/>
        <v>0.03</v>
      </c>
      <c r="C34" s="1">
        <f t="shared" si="8"/>
        <v>0</v>
      </c>
      <c r="D34" s="1">
        <f t="shared" si="9"/>
        <v>0</v>
      </c>
      <c r="E34" s="26" t="e">
        <f t="shared" si="10"/>
        <v>#DIV/0!</v>
      </c>
    </row>
    <row r="35" spans="1:17" x14ac:dyDescent="0.25">
      <c r="A35" s="38"/>
      <c r="B35" s="2">
        <f t="shared" si="7"/>
        <v>0.04</v>
      </c>
      <c r="C35" s="1">
        <f t="shared" si="8"/>
        <v>0</v>
      </c>
      <c r="D35" s="1">
        <f t="shared" si="9"/>
        <v>0</v>
      </c>
      <c r="E35" s="26" t="e">
        <f t="shared" si="10"/>
        <v>#DIV/0!</v>
      </c>
    </row>
    <row r="36" spans="1:17" x14ac:dyDescent="0.25">
      <c r="A36" s="38"/>
      <c r="B36" s="2">
        <f t="shared" si="7"/>
        <v>0.05</v>
      </c>
      <c r="C36" s="1">
        <f t="shared" si="8"/>
        <v>0</v>
      </c>
      <c r="D36" s="1">
        <f t="shared" si="9"/>
        <v>0</v>
      </c>
      <c r="E36" s="26" t="e">
        <f t="shared" si="10"/>
        <v>#DIV/0!</v>
      </c>
      <c r="G36" s="60" t="s">
        <v>76</v>
      </c>
      <c r="H36" s="65"/>
      <c r="I36" s="65"/>
      <c r="J36" s="65"/>
      <c r="K36" s="65"/>
      <c r="L36" s="65"/>
      <c r="M36" s="65"/>
    </row>
    <row r="37" spans="1:17" x14ac:dyDescent="0.25">
      <c r="A37" s="38"/>
      <c r="B37" s="2">
        <f t="shared" si="7"/>
        <v>6.0000000000000005E-2</v>
      </c>
      <c r="C37" s="1">
        <f t="shared" si="8"/>
        <v>0</v>
      </c>
      <c r="D37" s="1">
        <f t="shared" si="9"/>
        <v>0</v>
      </c>
      <c r="E37" s="26" t="e">
        <f t="shared" si="10"/>
        <v>#DIV/0!</v>
      </c>
      <c r="G37" s="60" t="s">
        <v>55</v>
      </c>
      <c r="H37" s="65"/>
      <c r="I37" s="65"/>
      <c r="J37" s="65"/>
      <c r="K37" s="65"/>
      <c r="L37" s="65"/>
      <c r="M37" s="65"/>
    </row>
    <row r="38" spans="1:17" x14ac:dyDescent="0.25">
      <c r="A38" s="38"/>
      <c r="B38" s="2">
        <f t="shared" si="7"/>
        <v>7.0000000000000007E-2</v>
      </c>
      <c r="C38" s="1">
        <f t="shared" si="8"/>
        <v>0</v>
      </c>
      <c r="D38" s="1">
        <f t="shared" si="9"/>
        <v>0</v>
      </c>
      <c r="E38" s="26" t="e">
        <f t="shared" si="10"/>
        <v>#DIV/0!</v>
      </c>
      <c r="G38" s="54" t="s">
        <v>51</v>
      </c>
      <c r="H38" s="74" t="s">
        <v>64</v>
      </c>
    </row>
    <row r="39" spans="1:17" x14ac:dyDescent="0.25">
      <c r="A39" s="38"/>
      <c r="B39" s="2">
        <f t="shared" si="7"/>
        <v>0.08</v>
      </c>
      <c r="C39" s="1">
        <f t="shared" si="8"/>
        <v>0</v>
      </c>
      <c r="D39" s="1">
        <f t="shared" si="9"/>
        <v>0</v>
      </c>
      <c r="E39" s="26" t="e">
        <f t="shared" si="10"/>
        <v>#DIV/0!</v>
      </c>
      <c r="G39" s="51" t="s">
        <v>58</v>
      </c>
      <c r="L39" s="73"/>
    </row>
    <row r="40" spans="1:17" x14ac:dyDescent="0.25">
      <c r="A40" s="38"/>
      <c r="B40" s="2">
        <f t="shared" si="7"/>
        <v>0.09</v>
      </c>
      <c r="C40" s="1">
        <f t="shared" si="8"/>
        <v>0</v>
      </c>
      <c r="D40" s="1">
        <f t="shared" si="9"/>
        <v>0</v>
      </c>
      <c r="E40" s="26" t="e">
        <f t="shared" si="10"/>
        <v>#DIV/0!</v>
      </c>
      <c r="G40" s="51" t="s">
        <v>57</v>
      </c>
      <c r="L40" s="73"/>
      <c r="M40" s="1"/>
    </row>
    <row r="41" spans="1:17" x14ac:dyDescent="0.25">
      <c r="A41" s="38"/>
      <c r="B41" s="2">
        <f t="shared" si="7"/>
        <v>9.9999999999999992E-2</v>
      </c>
      <c r="C41" s="1">
        <f t="shared" si="8"/>
        <v>0</v>
      </c>
      <c r="D41" s="1">
        <f t="shared" si="9"/>
        <v>0</v>
      </c>
      <c r="E41" s="26" t="e">
        <f t="shared" si="10"/>
        <v>#DIV/0!</v>
      </c>
      <c r="G41" s="51" t="s">
        <v>59</v>
      </c>
      <c r="L41" s="1" t="e">
        <f>L39/L40</f>
        <v>#DIV/0!</v>
      </c>
      <c r="M41" s="1"/>
    </row>
    <row r="42" spans="1:17" x14ac:dyDescent="0.25">
      <c r="A42" s="38"/>
      <c r="B42" s="2">
        <f t="shared" si="7"/>
        <v>0.10999999999999999</v>
      </c>
      <c r="C42" s="1">
        <f t="shared" si="8"/>
        <v>0</v>
      </c>
      <c r="D42" s="1">
        <f t="shared" si="9"/>
        <v>0</v>
      </c>
      <c r="E42" s="26" t="e">
        <f t="shared" si="10"/>
        <v>#DIV/0!</v>
      </c>
      <c r="G42" s="51" t="s">
        <v>52</v>
      </c>
      <c r="L42" s="53" t="e">
        <f>IF(L41&lt;1001,"JAH","EI")</f>
        <v>#DIV/0!</v>
      </c>
      <c r="M42" s="1"/>
    </row>
    <row r="43" spans="1:17" x14ac:dyDescent="0.25">
      <c r="A43" s="38"/>
      <c r="B43" s="2">
        <f t="shared" si="7"/>
        <v>0.11999999999999998</v>
      </c>
      <c r="C43" s="1">
        <f t="shared" si="8"/>
        <v>0</v>
      </c>
      <c r="D43" s="1">
        <f t="shared" si="9"/>
        <v>0</v>
      </c>
      <c r="E43" s="26" t="e">
        <f t="shared" si="10"/>
        <v>#DIV/0!</v>
      </c>
      <c r="G43" s="51" t="s">
        <v>54</v>
      </c>
      <c r="L43" s="76"/>
      <c r="M43" t="s">
        <v>79</v>
      </c>
    </row>
    <row r="44" spans="1:17" x14ac:dyDescent="0.25">
      <c r="A44" s="38"/>
      <c r="B44" s="2">
        <f t="shared" si="7"/>
        <v>0.12999999999999998</v>
      </c>
      <c r="C44" s="1">
        <f t="shared" si="8"/>
        <v>0</v>
      </c>
      <c r="D44" s="1">
        <f t="shared" si="9"/>
        <v>0</v>
      </c>
      <c r="E44" s="26" t="e">
        <f t="shared" si="10"/>
        <v>#DIV/0!</v>
      </c>
      <c r="G44" s="51" t="s">
        <v>70</v>
      </c>
      <c r="L44" s="55">
        <f>IF(L43+15%&lt;35%,35%,IF(L43+15%&gt;80%,80%,L43+15%))</f>
        <v>0.35</v>
      </c>
    </row>
    <row r="45" spans="1:17" x14ac:dyDescent="0.25">
      <c r="A45" s="38"/>
      <c r="B45" s="2">
        <f t="shared" ref="B45:B75" si="11">B44+1%</f>
        <v>0.13999999999999999</v>
      </c>
      <c r="C45" s="1">
        <f t="shared" si="8"/>
        <v>0</v>
      </c>
      <c r="D45" s="1">
        <f t="shared" ref="D45:D75" si="12">$D$27+C45</f>
        <v>0</v>
      </c>
      <c r="E45" s="26" t="e">
        <f t="shared" ref="E45:E75" si="13">-C45/$E$26</f>
        <v>#DIV/0!</v>
      </c>
      <c r="G45" s="67" t="s">
        <v>60</v>
      </c>
      <c r="H45" s="68"/>
      <c r="I45" s="68"/>
      <c r="J45" s="68"/>
      <c r="K45" s="68"/>
      <c r="L45" s="77">
        <f>-L44*D28</f>
        <v>0</v>
      </c>
    </row>
    <row r="46" spans="1:17" x14ac:dyDescent="0.25">
      <c r="A46" s="38"/>
      <c r="B46" s="2">
        <f t="shared" si="11"/>
        <v>0.15</v>
      </c>
      <c r="C46" s="1">
        <f t="shared" si="8"/>
        <v>0</v>
      </c>
      <c r="D46" s="1">
        <f t="shared" si="12"/>
        <v>0</v>
      </c>
      <c r="E46" s="26" t="e">
        <f t="shared" si="13"/>
        <v>#DIV/0!</v>
      </c>
      <c r="G46" s="51" t="s">
        <v>72</v>
      </c>
      <c r="L46" s="2">
        <f>100%-L44</f>
        <v>0.65</v>
      </c>
    </row>
    <row r="47" spans="1:17" x14ac:dyDescent="0.25">
      <c r="A47" s="38"/>
      <c r="B47" s="2">
        <f t="shared" si="11"/>
        <v>0.16</v>
      </c>
      <c r="C47" s="1">
        <f t="shared" si="8"/>
        <v>0</v>
      </c>
      <c r="D47" s="1">
        <f t="shared" si="12"/>
        <v>0</v>
      </c>
      <c r="E47" s="26" t="e">
        <f t="shared" si="13"/>
        <v>#DIV/0!</v>
      </c>
      <c r="G47" s="67" t="s">
        <v>61</v>
      </c>
      <c r="H47" s="68"/>
      <c r="I47" s="68"/>
      <c r="J47" s="68"/>
      <c r="K47" s="68"/>
      <c r="L47" s="77">
        <f>-D28-L45</f>
        <v>0</v>
      </c>
    </row>
    <row r="48" spans="1:17" x14ac:dyDescent="0.25">
      <c r="A48" s="38"/>
      <c r="B48" s="2">
        <f t="shared" si="11"/>
        <v>0.17</v>
      </c>
      <c r="C48" s="1">
        <f t="shared" si="8"/>
        <v>0</v>
      </c>
      <c r="D48" s="1">
        <f t="shared" si="12"/>
        <v>0</v>
      </c>
      <c r="E48" s="26" t="e">
        <f t="shared" si="13"/>
        <v>#DIV/0!</v>
      </c>
      <c r="G48" s="51" t="s">
        <v>66</v>
      </c>
      <c r="L48" s="78">
        <f>L45+L47</f>
        <v>0</v>
      </c>
    </row>
    <row r="49" spans="1:20" x14ac:dyDescent="0.25">
      <c r="A49" s="38"/>
      <c r="B49" s="2">
        <f t="shared" si="11"/>
        <v>0.18000000000000002</v>
      </c>
      <c r="C49" s="1">
        <f t="shared" si="8"/>
        <v>0</v>
      </c>
      <c r="D49" s="1">
        <f t="shared" si="12"/>
        <v>0</v>
      </c>
      <c r="E49" s="26" t="e">
        <f t="shared" si="13"/>
        <v>#DIV/0!</v>
      </c>
      <c r="G49" s="43" t="s">
        <v>67</v>
      </c>
      <c r="L49" s="44">
        <f>$D$28+L48</f>
        <v>0</v>
      </c>
      <c r="M49" s="42" t="s">
        <v>68</v>
      </c>
    </row>
    <row r="50" spans="1:20" x14ac:dyDescent="0.25">
      <c r="A50" s="38"/>
      <c r="B50" s="2">
        <f t="shared" si="11"/>
        <v>0.19000000000000003</v>
      </c>
      <c r="C50" s="1">
        <f t="shared" si="8"/>
        <v>0</v>
      </c>
      <c r="D50" s="1">
        <f t="shared" si="12"/>
        <v>0</v>
      </c>
      <c r="E50" s="26" t="e">
        <f t="shared" si="13"/>
        <v>#DIV/0!</v>
      </c>
    </row>
    <row r="51" spans="1:20" x14ac:dyDescent="0.25">
      <c r="A51" s="38"/>
      <c r="B51" s="2">
        <f t="shared" si="11"/>
        <v>0.20000000000000004</v>
      </c>
      <c r="C51" s="1">
        <f t="shared" si="8"/>
        <v>0</v>
      </c>
      <c r="D51" s="1">
        <f t="shared" si="12"/>
        <v>0</v>
      </c>
      <c r="E51" s="26" t="e">
        <f t="shared" si="13"/>
        <v>#DIV/0!</v>
      </c>
      <c r="G51" s="60" t="s">
        <v>77</v>
      </c>
      <c r="H51" s="65"/>
      <c r="I51" s="65"/>
      <c r="J51" s="65"/>
      <c r="K51" s="65"/>
      <c r="L51" s="65"/>
      <c r="M51" s="65"/>
    </row>
    <row r="52" spans="1:20" x14ac:dyDescent="0.25">
      <c r="A52" s="38"/>
      <c r="B52" s="2">
        <f t="shared" si="11"/>
        <v>0.21000000000000005</v>
      </c>
      <c r="C52" s="1">
        <f t="shared" si="8"/>
        <v>0</v>
      </c>
      <c r="D52" s="1">
        <f t="shared" si="12"/>
        <v>0</v>
      </c>
      <c r="E52" s="26" t="e">
        <f t="shared" si="13"/>
        <v>#DIV/0!</v>
      </c>
      <c r="G52" s="60" t="s">
        <v>56</v>
      </c>
      <c r="H52" s="65"/>
      <c r="I52" s="65"/>
      <c r="J52" s="65"/>
      <c r="K52" s="65"/>
      <c r="L52" s="65"/>
      <c r="M52" s="65"/>
    </row>
    <row r="53" spans="1:20" x14ac:dyDescent="0.25">
      <c r="A53" s="38"/>
      <c r="B53" s="2">
        <f t="shared" si="11"/>
        <v>0.22000000000000006</v>
      </c>
      <c r="C53" s="1">
        <f t="shared" si="8"/>
        <v>0</v>
      </c>
      <c r="D53" s="1">
        <f t="shared" si="12"/>
        <v>0</v>
      </c>
      <c r="E53" s="26" t="e">
        <f t="shared" si="13"/>
        <v>#DIV/0!</v>
      </c>
      <c r="G53" s="54" t="s">
        <v>51</v>
      </c>
      <c r="H53" s="74" t="s">
        <v>64</v>
      </c>
    </row>
    <row r="54" spans="1:20" x14ac:dyDescent="0.25">
      <c r="A54" s="38"/>
      <c r="B54" s="2">
        <f t="shared" si="11"/>
        <v>0.23000000000000007</v>
      </c>
      <c r="C54" s="1">
        <f t="shared" si="8"/>
        <v>0</v>
      </c>
      <c r="D54" s="1">
        <f t="shared" si="12"/>
        <v>0</v>
      </c>
      <c r="E54" s="26" t="e">
        <f t="shared" si="13"/>
        <v>#DIV/0!</v>
      </c>
      <c r="G54" s="51" t="s">
        <v>58</v>
      </c>
      <c r="L54" s="73"/>
    </row>
    <row r="55" spans="1:20" x14ac:dyDescent="0.25">
      <c r="A55" s="38"/>
      <c r="B55" s="2">
        <f t="shared" si="11"/>
        <v>0.24000000000000007</v>
      </c>
      <c r="C55" s="1">
        <f t="shared" si="8"/>
        <v>0</v>
      </c>
      <c r="D55" s="1">
        <f t="shared" si="12"/>
        <v>0</v>
      </c>
      <c r="E55" s="26" t="e">
        <f t="shared" si="13"/>
        <v>#DIV/0!</v>
      </c>
      <c r="G55" s="51" t="s">
        <v>57</v>
      </c>
      <c r="L55" s="73"/>
    </row>
    <row r="56" spans="1:20" x14ac:dyDescent="0.25">
      <c r="A56" s="38"/>
      <c r="B56" s="2">
        <f t="shared" si="11"/>
        <v>0.25000000000000006</v>
      </c>
      <c r="C56" s="1">
        <f t="shared" si="8"/>
        <v>0</v>
      </c>
      <c r="D56" s="1">
        <f t="shared" si="12"/>
        <v>0</v>
      </c>
      <c r="E56" s="26" t="e">
        <f t="shared" si="13"/>
        <v>#DIV/0!</v>
      </c>
      <c r="G56" s="51" t="s">
        <v>59</v>
      </c>
      <c r="L56" s="1" t="e">
        <f>L54/L55</f>
        <v>#DIV/0!</v>
      </c>
    </row>
    <row r="57" spans="1:20" x14ac:dyDescent="0.25">
      <c r="A57" s="38"/>
      <c r="B57" s="2">
        <f t="shared" si="11"/>
        <v>0.26000000000000006</v>
      </c>
      <c r="C57" s="1">
        <f t="shared" si="8"/>
        <v>0</v>
      </c>
      <c r="D57" s="1">
        <f t="shared" si="12"/>
        <v>0</v>
      </c>
      <c r="E57" s="26" t="e">
        <f t="shared" si="13"/>
        <v>#DIV/0!</v>
      </c>
      <c r="G57" s="51" t="s">
        <v>53</v>
      </c>
      <c r="L57" s="53" t="e">
        <f>IF(AND(L56&gt;1001,L56&lt;1100),"JAH","EI")</f>
        <v>#DIV/0!</v>
      </c>
    </row>
    <row r="58" spans="1:20" x14ac:dyDescent="0.25">
      <c r="A58" s="38"/>
      <c r="B58" s="2">
        <f t="shared" si="11"/>
        <v>0.27000000000000007</v>
      </c>
      <c r="C58" s="1">
        <f t="shared" si="8"/>
        <v>0</v>
      </c>
      <c r="D58" s="1">
        <f t="shared" si="12"/>
        <v>0</v>
      </c>
      <c r="E58" s="26" t="e">
        <f t="shared" si="13"/>
        <v>#DIV/0!</v>
      </c>
      <c r="G58" s="51" t="s">
        <v>54</v>
      </c>
      <c r="L58" s="76"/>
      <c r="M58" t="s">
        <v>79</v>
      </c>
      <c r="O58" s="51"/>
      <c r="T58" s="2"/>
    </row>
    <row r="59" spans="1:20" x14ac:dyDescent="0.25">
      <c r="A59" s="38"/>
      <c r="B59" s="2">
        <f t="shared" si="11"/>
        <v>0.28000000000000008</v>
      </c>
      <c r="C59" s="1">
        <f t="shared" si="8"/>
        <v>0</v>
      </c>
      <c r="D59" s="1">
        <f t="shared" si="12"/>
        <v>0</v>
      </c>
      <c r="E59" s="26" t="e">
        <f t="shared" si="13"/>
        <v>#DIV/0!</v>
      </c>
      <c r="G59" s="51" t="s">
        <v>71</v>
      </c>
      <c r="L59" s="55">
        <f>IF(L58+10%&lt;35%,35%,IF(L58+10%&gt;80%,80%,L58+10%))</f>
        <v>0.35</v>
      </c>
    </row>
    <row r="60" spans="1:20" x14ac:dyDescent="0.25">
      <c r="A60" s="38"/>
      <c r="B60" s="2">
        <f t="shared" si="11"/>
        <v>0.29000000000000009</v>
      </c>
      <c r="C60" s="1">
        <f t="shared" si="8"/>
        <v>0</v>
      </c>
      <c r="D60" s="1">
        <f t="shared" si="12"/>
        <v>0</v>
      </c>
      <c r="E60" s="26" t="e">
        <f t="shared" si="13"/>
        <v>#DIV/0!</v>
      </c>
      <c r="G60" s="67" t="s">
        <v>60</v>
      </c>
      <c r="H60" s="68"/>
      <c r="I60" s="68"/>
      <c r="J60" s="68"/>
      <c r="K60" s="68"/>
      <c r="L60" s="77">
        <f>-L59*D28</f>
        <v>0</v>
      </c>
    </row>
    <row r="61" spans="1:20" x14ac:dyDescent="0.25">
      <c r="A61" s="38"/>
      <c r="B61" s="2">
        <f t="shared" si="11"/>
        <v>0.3000000000000001</v>
      </c>
      <c r="C61" s="1">
        <f t="shared" si="8"/>
        <v>0</v>
      </c>
      <c r="D61" s="1">
        <f t="shared" si="12"/>
        <v>0</v>
      </c>
      <c r="E61" s="26" t="e">
        <f t="shared" si="13"/>
        <v>#DIV/0!</v>
      </c>
      <c r="G61" s="51" t="s">
        <v>73</v>
      </c>
      <c r="L61" s="2">
        <f>100%-L59</f>
        <v>0.65</v>
      </c>
    </row>
    <row r="62" spans="1:20" x14ac:dyDescent="0.25">
      <c r="A62" s="38"/>
      <c r="B62" s="2">
        <f t="shared" si="11"/>
        <v>0.31000000000000011</v>
      </c>
      <c r="C62" s="1">
        <f t="shared" si="8"/>
        <v>0</v>
      </c>
      <c r="D62" s="1">
        <f t="shared" si="12"/>
        <v>0</v>
      </c>
      <c r="E62" s="26" t="e">
        <f t="shared" si="13"/>
        <v>#DIV/0!</v>
      </c>
      <c r="G62" s="67" t="s">
        <v>61</v>
      </c>
      <c r="H62" s="68"/>
      <c r="I62" s="68"/>
      <c r="J62" s="68"/>
      <c r="K62" s="68"/>
      <c r="L62" s="77">
        <f>-D28-L60</f>
        <v>0</v>
      </c>
    </row>
    <row r="63" spans="1:20" x14ac:dyDescent="0.25">
      <c r="A63" s="38"/>
      <c r="B63" s="2">
        <f t="shared" si="11"/>
        <v>0.32000000000000012</v>
      </c>
      <c r="C63" s="1">
        <f t="shared" si="8"/>
        <v>0</v>
      </c>
      <c r="D63" s="1">
        <f t="shared" si="12"/>
        <v>0</v>
      </c>
      <c r="E63" s="26" t="e">
        <f t="shared" si="13"/>
        <v>#DIV/0!</v>
      </c>
      <c r="G63" s="51" t="s">
        <v>66</v>
      </c>
      <c r="L63" s="78">
        <f>L60+L62</f>
        <v>0</v>
      </c>
    </row>
    <row r="64" spans="1:20" x14ac:dyDescent="0.25">
      <c r="A64" s="38"/>
      <c r="B64" s="2">
        <f t="shared" si="11"/>
        <v>0.33000000000000013</v>
      </c>
      <c r="C64" s="1">
        <f t="shared" si="8"/>
        <v>0</v>
      </c>
      <c r="D64" s="1">
        <f t="shared" si="12"/>
        <v>0</v>
      </c>
      <c r="E64" s="26" t="e">
        <f t="shared" si="13"/>
        <v>#DIV/0!</v>
      </c>
      <c r="G64" s="43" t="s">
        <v>67</v>
      </c>
      <c r="L64" s="44">
        <f>$D$28+L63</f>
        <v>0</v>
      </c>
      <c r="M64" s="42" t="s">
        <v>68</v>
      </c>
    </row>
    <row r="65" spans="1:21" x14ac:dyDescent="0.25">
      <c r="A65" s="38"/>
      <c r="B65" s="2">
        <f t="shared" si="11"/>
        <v>0.34000000000000014</v>
      </c>
      <c r="C65" s="1">
        <f t="shared" si="8"/>
        <v>0</v>
      </c>
      <c r="D65" s="1">
        <f t="shared" si="12"/>
        <v>0</v>
      </c>
      <c r="E65" s="26" t="e">
        <f t="shared" si="13"/>
        <v>#DIV/0!</v>
      </c>
    </row>
    <row r="66" spans="1:21" x14ac:dyDescent="0.25">
      <c r="A66" s="38"/>
      <c r="B66" s="2">
        <f t="shared" si="11"/>
        <v>0.35000000000000014</v>
      </c>
      <c r="C66" s="1">
        <f t="shared" si="8"/>
        <v>0</v>
      </c>
      <c r="D66" s="1">
        <f t="shared" si="12"/>
        <v>0</v>
      </c>
      <c r="E66" s="26" t="e">
        <f t="shared" si="13"/>
        <v>#DIV/0!</v>
      </c>
      <c r="G66" s="60" t="s">
        <v>78</v>
      </c>
      <c r="H66" s="65"/>
      <c r="I66" s="65"/>
      <c r="J66" s="65"/>
      <c r="K66" s="65"/>
      <c r="L66" s="65"/>
      <c r="M66" s="65"/>
    </row>
    <row r="67" spans="1:21" x14ac:dyDescent="0.25">
      <c r="A67" s="38"/>
      <c r="B67" s="2">
        <f t="shared" si="11"/>
        <v>0.36000000000000015</v>
      </c>
      <c r="C67" s="1">
        <f t="shared" si="8"/>
        <v>0</v>
      </c>
      <c r="D67" s="1">
        <f t="shared" si="12"/>
        <v>0</v>
      </c>
      <c r="E67" s="26" t="e">
        <f t="shared" si="13"/>
        <v>#DIV/0!</v>
      </c>
      <c r="G67" s="60" t="s">
        <v>65</v>
      </c>
      <c r="H67" s="65"/>
      <c r="I67" s="65"/>
      <c r="J67" s="65"/>
      <c r="K67" s="65"/>
      <c r="L67" s="65"/>
      <c r="M67" s="65"/>
    </row>
    <row r="68" spans="1:21" x14ac:dyDescent="0.25">
      <c r="A68" s="38"/>
      <c r="B68" s="2">
        <f t="shared" si="11"/>
        <v>0.37000000000000016</v>
      </c>
      <c r="C68" s="1">
        <f t="shared" si="8"/>
        <v>0</v>
      </c>
      <c r="D68" s="1">
        <f t="shared" si="12"/>
        <v>0</v>
      </c>
      <c r="E68" s="26" t="e">
        <f t="shared" si="13"/>
        <v>#DIV/0!</v>
      </c>
      <c r="G68" s="54" t="s">
        <v>51</v>
      </c>
      <c r="H68" s="74" t="s">
        <v>64</v>
      </c>
    </row>
    <row r="69" spans="1:21" x14ac:dyDescent="0.25">
      <c r="A69" s="38"/>
      <c r="B69" s="2">
        <f t="shared" si="11"/>
        <v>0.38000000000000017</v>
      </c>
      <c r="C69" s="1">
        <f t="shared" si="8"/>
        <v>0</v>
      </c>
      <c r="D69" s="1">
        <f t="shared" si="12"/>
        <v>0</v>
      </c>
      <c r="E69" s="26" t="e">
        <f t="shared" si="13"/>
        <v>#DIV/0!</v>
      </c>
      <c r="G69" s="51" t="s">
        <v>58</v>
      </c>
      <c r="L69" s="73"/>
    </row>
    <row r="70" spans="1:21" x14ac:dyDescent="0.25">
      <c r="A70" s="38"/>
      <c r="B70" s="2">
        <f t="shared" si="11"/>
        <v>0.39000000000000018</v>
      </c>
      <c r="C70" s="1">
        <f t="shared" si="8"/>
        <v>0</v>
      </c>
      <c r="D70" s="1">
        <f t="shared" si="12"/>
        <v>0</v>
      </c>
      <c r="E70" s="26" t="e">
        <f t="shared" si="13"/>
        <v>#DIV/0!</v>
      </c>
      <c r="G70" s="51" t="s">
        <v>57</v>
      </c>
      <c r="L70" s="73"/>
    </row>
    <row r="71" spans="1:21" x14ac:dyDescent="0.25">
      <c r="A71" s="38"/>
      <c r="B71" s="2">
        <f t="shared" si="11"/>
        <v>0.40000000000000019</v>
      </c>
      <c r="C71" s="1">
        <f t="shared" si="8"/>
        <v>0</v>
      </c>
      <c r="D71" s="1">
        <f t="shared" si="12"/>
        <v>0</v>
      </c>
      <c r="E71" s="26" t="e">
        <f t="shared" si="13"/>
        <v>#DIV/0!</v>
      </c>
      <c r="G71" s="51" t="s">
        <v>59</v>
      </c>
      <c r="L71" s="1" t="e">
        <f>L69/L70</f>
        <v>#DIV/0!</v>
      </c>
    </row>
    <row r="72" spans="1:21" x14ac:dyDescent="0.25">
      <c r="A72" s="38"/>
      <c r="B72" s="2">
        <f t="shared" si="11"/>
        <v>0.4100000000000002</v>
      </c>
      <c r="C72" s="1">
        <f t="shared" si="8"/>
        <v>0</v>
      </c>
      <c r="D72" s="1">
        <f t="shared" si="12"/>
        <v>0</v>
      </c>
      <c r="E72" s="26" t="e">
        <f t="shared" si="13"/>
        <v>#DIV/0!</v>
      </c>
      <c r="G72" s="51" t="s">
        <v>53</v>
      </c>
      <c r="L72" s="53" t="e">
        <f>IF(AND(L71&gt;1001,L71&lt;1100),"JAH","EI")</f>
        <v>#DIV/0!</v>
      </c>
    </row>
    <row r="73" spans="1:21" x14ac:dyDescent="0.25">
      <c r="A73" s="38"/>
      <c r="B73" s="2">
        <f t="shared" si="11"/>
        <v>0.42000000000000021</v>
      </c>
      <c r="C73" s="1">
        <f t="shared" si="8"/>
        <v>0</v>
      </c>
      <c r="D73" s="1">
        <f t="shared" si="12"/>
        <v>0</v>
      </c>
      <c r="E73" s="26" t="e">
        <f t="shared" si="13"/>
        <v>#DIV/0!</v>
      </c>
      <c r="G73" s="51" t="s">
        <v>54</v>
      </c>
      <c r="L73" s="76"/>
      <c r="M73" t="s">
        <v>79</v>
      </c>
    </row>
    <row r="74" spans="1:21" x14ac:dyDescent="0.25">
      <c r="A74" s="38"/>
      <c r="B74" s="2">
        <f t="shared" si="11"/>
        <v>0.43000000000000022</v>
      </c>
      <c r="C74" s="1">
        <f t="shared" si="8"/>
        <v>0</v>
      </c>
      <c r="D74" s="1">
        <f t="shared" si="12"/>
        <v>0</v>
      </c>
      <c r="E74" s="26" t="e">
        <f t="shared" si="13"/>
        <v>#DIV/0!</v>
      </c>
      <c r="G74" s="51" t="s">
        <v>69</v>
      </c>
      <c r="L74" s="55">
        <f>IF(L73&lt;35%,35%,IF(L73&gt;80%,80%,L73))</f>
        <v>0.35</v>
      </c>
      <c r="O74" s="2"/>
    </row>
    <row r="75" spans="1:21" x14ac:dyDescent="0.25">
      <c r="A75" s="38"/>
      <c r="B75" s="2">
        <f t="shared" si="11"/>
        <v>0.44000000000000022</v>
      </c>
      <c r="C75" s="1">
        <f t="shared" si="8"/>
        <v>0</v>
      </c>
      <c r="D75" s="1">
        <f t="shared" si="12"/>
        <v>0</v>
      </c>
      <c r="E75" s="26" t="e">
        <f t="shared" si="13"/>
        <v>#DIV/0!</v>
      </c>
      <c r="G75" s="67" t="s">
        <v>60</v>
      </c>
      <c r="H75" s="68"/>
      <c r="I75" s="68"/>
      <c r="J75" s="68"/>
      <c r="K75" s="68"/>
      <c r="L75" s="77">
        <f>-L74*D28</f>
        <v>0</v>
      </c>
      <c r="P75" s="51"/>
      <c r="U75" s="2"/>
    </row>
    <row r="76" spans="1:21" x14ac:dyDescent="0.25">
      <c r="A76" s="38"/>
      <c r="B76" s="2">
        <f t="shared" ref="B76:B78" si="14">B75+1%</f>
        <v>0.45000000000000023</v>
      </c>
      <c r="C76" s="1">
        <f t="shared" si="8"/>
        <v>0</v>
      </c>
      <c r="D76" s="1">
        <f t="shared" ref="D76:D78" si="15">$D$27+C76</f>
        <v>0</v>
      </c>
      <c r="E76" s="26" t="e">
        <f t="shared" ref="E76:E78" si="16">-C76/$E$26</f>
        <v>#DIV/0!</v>
      </c>
      <c r="G76" s="51" t="s">
        <v>74</v>
      </c>
      <c r="L76" s="2">
        <f>100%-L74</f>
        <v>0.65</v>
      </c>
    </row>
    <row r="77" spans="1:21" x14ac:dyDescent="0.25">
      <c r="A77" s="38"/>
      <c r="B77" s="2">
        <f t="shared" si="14"/>
        <v>0.46000000000000024</v>
      </c>
      <c r="C77" s="1">
        <f t="shared" si="8"/>
        <v>0</v>
      </c>
      <c r="D77" s="1">
        <f t="shared" si="15"/>
        <v>0</v>
      </c>
      <c r="E77" s="26" t="e">
        <f t="shared" si="16"/>
        <v>#DIV/0!</v>
      </c>
      <c r="G77" s="67" t="s">
        <v>61</v>
      </c>
      <c r="H77" s="68"/>
      <c r="I77" s="68"/>
      <c r="J77" s="68"/>
      <c r="K77" s="68"/>
      <c r="L77" s="77">
        <f>-D28-L75</f>
        <v>0</v>
      </c>
    </row>
    <row r="78" spans="1:21" x14ac:dyDescent="0.25">
      <c r="A78" s="38"/>
      <c r="B78" s="2">
        <f t="shared" si="14"/>
        <v>0.47000000000000025</v>
      </c>
      <c r="C78" s="1">
        <f t="shared" si="8"/>
        <v>0</v>
      </c>
      <c r="D78" s="1">
        <f t="shared" si="15"/>
        <v>0</v>
      </c>
      <c r="E78" s="26" t="e">
        <f t="shared" si="16"/>
        <v>#DIV/0!</v>
      </c>
      <c r="G78" s="51" t="s">
        <v>66</v>
      </c>
      <c r="L78" s="78">
        <f>L75+L77</f>
        <v>0</v>
      </c>
    </row>
    <row r="79" spans="1:21" x14ac:dyDescent="0.25">
      <c r="A79" s="38"/>
      <c r="B79" s="2">
        <f t="shared" ref="B79:B115" si="17">B78+1%</f>
        <v>0.48000000000000026</v>
      </c>
      <c r="C79" s="1">
        <f t="shared" si="8"/>
        <v>0</v>
      </c>
      <c r="D79" s="1">
        <f t="shared" ref="D79:D115" si="18">$D$27+C79</f>
        <v>0</v>
      </c>
      <c r="E79" s="26" t="e">
        <f t="shared" ref="E79:E115" si="19">-C79/$E$26</f>
        <v>#DIV/0!</v>
      </c>
      <c r="G79" s="43" t="s">
        <v>67</v>
      </c>
      <c r="L79" s="44">
        <f>$D$28+L78</f>
        <v>0</v>
      </c>
    </row>
    <row r="80" spans="1:21" x14ac:dyDescent="0.25">
      <c r="A80" s="38"/>
      <c r="B80" s="2">
        <f t="shared" si="17"/>
        <v>0.49000000000000027</v>
      </c>
      <c r="C80" s="1">
        <f t="shared" si="8"/>
        <v>0</v>
      </c>
      <c r="D80" s="1">
        <f t="shared" si="18"/>
        <v>0</v>
      </c>
      <c r="E80" s="26" t="e">
        <f t="shared" si="19"/>
        <v>#DIV/0!</v>
      </c>
    </row>
    <row r="81" spans="1:7" x14ac:dyDescent="0.25">
      <c r="A81" s="38"/>
      <c r="B81" s="2">
        <f t="shared" si="17"/>
        <v>0.50000000000000022</v>
      </c>
      <c r="C81" s="1">
        <f t="shared" si="8"/>
        <v>0</v>
      </c>
      <c r="D81" s="1">
        <f t="shared" si="18"/>
        <v>0</v>
      </c>
      <c r="E81" s="26" t="e">
        <f t="shared" si="19"/>
        <v>#DIV/0!</v>
      </c>
    </row>
    <row r="82" spans="1:7" x14ac:dyDescent="0.25">
      <c r="A82" s="38"/>
      <c r="B82" s="2">
        <f t="shared" si="17"/>
        <v>0.51000000000000023</v>
      </c>
      <c r="C82" s="1">
        <f t="shared" si="8"/>
        <v>0</v>
      </c>
      <c r="D82" s="1">
        <f t="shared" si="18"/>
        <v>0</v>
      </c>
      <c r="E82" s="26" t="e">
        <f t="shared" si="19"/>
        <v>#DIV/0!</v>
      </c>
    </row>
    <row r="83" spans="1:7" x14ac:dyDescent="0.25">
      <c r="A83" s="38"/>
      <c r="B83" s="2">
        <f t="shared" si="17"/>
        <v>0.52000000000000024</v>
      </c>
      <c r="C83" s="1">
        <f t="shared" si="8"/>
        <v>0</v>
      </c>
      <c r="D83" s="1">
        <f t="shared" si="18"/>
        <v>0</v>
      </c>
      <c r="E83" s="26" t="e">
        <f t="shared" si="19"/>
        <v>#DIV/0!</v>
      </c>
    </row>
    <row r="84" spans="1:7" x14ac:dyDescent="0.25">
      <c r="A84" s="38"/>
      <c r="B84" s="2">
        <f t="shared" si="17"/>
        <v>0.53000000000000025</v>
      </c>
      <c r="C84" s="1">
        <f t="shared" si="8"/>
        <v>0</v>
      </c>
      <c r="D84" s="1">
        <f t="shared" si="18"/>
        <v>0</v>
      </c>
      <c r="E84" s="26" t="e">
        <f t="shared" si="19"/>
        <v>#DIV/0!</v>
      </c>
      <c r="G84" s="1"/>
    </row>
    <row r="85" spans="1:7" x14ac:dyDescent="0.25">
      <c r="A85" s="38"/>
      <c r="B85" s="2">
        <f t="shared" si="17"/>
        <v>0.54000000000000026</v>
      </c>
      <c r="C85" s="1">
        <f t="shared" si="8"/>
        <v>0</v>
      </c>
      <c r="D85" s="1">
        <f t="shared" si="18"/>
        <v>0</v>
      </c>
      <c r="E85" s="26" t="e">
        <f t="shared" si="19"/>
        <v>#DIV/0!</v>
      </c>
    </row>
    <row r="86" spans="1:7" x14ac:dyDescent="0.25">
      <c r="A86" s="38"/>
      <c r="B86" s="2">
        <f t="shared" si="17"/>
        <v>0.55000000000000027</v>
      </c>
      <c r="C86" s="1">
        <f t="shared" si="8"/>
        <v>0</v>
      </c>
      <c r="D86" s="1">
        <f t="shared" si="18"/>
        <v>0</v>
      </c>
      <c r="E86" s="26" t="e">
        <f t="shared" si="19"/>
        <v>#DIV/0!</v>
      </c>
    </row>
    <row r="87" spans="1:7" x14ac:dyDescent="0.25">
      <c r="A87" s="38"/>
      <c r="B87" s="2">
        <f t="shared" si="17"/>
        <v>0.56000000000000028</v>
      </c>
      <c r="C87" s="1">
        <f t="shared" si="8"/>
        <v>0</v>
      </c>
      <c r="D87" s="1">
        <f t="shared" si="18"/>
        <v>0</v>
      </c>
      <c r="E87" s="26" t="e">
        <f t="shared" si="19"/>
        <v>#DIV/0!</v>
      </c>
    </row>
    <row r="88" spans="1:7" x14ac:dyDescent="0.25">
      <c r="A88" s="38"/>
      <c r="B88" s="2">
        <f t="shared" si="17"/>
        <v>0.57000000000000028</v>
      </c>
      <c r="C88" s="1">
        <f t="shared" si="8"/>
        <v>0</v>
      </c>
      <c r="D88" s="1">
        <f t="shared" si="18"/>
        <v>0</v>
      </c>
      <c r="E88" s="26" t="e">
        <f t="shared" si="19"/>
        <v>#DIV/0!</v>
      </c>
    </row>
    <row r="89" spans="1:7" x14ac:dyDescent="0.25">
      <c r="A89" s="38"/>
      <c r="B89" s="2">
        <f t="shared" si="17"/>
        <v>0.58000000000000029</v>
      </c>
      <c r="C89" s="1">
        <f t="shared" si="8"/>
        <v>0</v>
      </c>
      <c r="D89" s="1">
        <f t="shared" si="18"/>
        <v>0</v>
      </c>
      <c r="E89" s="26" t="e">
        <f t="shared" si="19"/>
        <v>#DIV/0!</v>
      </c>
    </row>
    <row r="90" spans="1:7" x14ac:dyDescent="0.25">
      <c r="A90" s="38"/>
      <c r="B90" s="2">
        <f t="shared" si="17"/>
        <v>0.5900000000000003</v>
      </c>
      <c r="C90" s="1">
        <f t="shared" si="8"/>
        <v>0</v>
      </c>
      <c r="D90" s="1">
        <f t="shared" si="18"/>
        <v>0</v>
      </c>
      <c r="E90" s="26" t="e">
        <f t="shared" si="19"/>
        <v>#DIV/0!</v>
      </c>
    </row>
    <row r="91" spans="1:7" x14ac:dyDescent="0.25">
      <c r="A91" s="38"/>
      <c r="B91" s="2">
        <f t="shared" si="17"/>
        <v>0.60000000000000031</v>
      </c>
      <c r="C91" s="1">
        <f t="shared" si="8"/>
        <v>0</v>
      </c>
      <c r="D91" s="1">
        <f t="shared" si="18"/>
        <v>0</v>
      </c>
      <c r="E91" s="26" t="e">
        <f t="shared" si="19"/>
        <v>#DIV/0!</v>
      </c>
    </row>
    <row r="92" spans="1:7" x14ac:dyDescent="0.25">
      <c r="A92" s="38"/>
      <c r="B92" s="2">
        <f t="shared" si="17"/>
        <v>0.61000000000000032</v>
      </c>
      <c r="C92" s="1">
        <f t="shared" si="8"/>
        <v>0</v>
      </c>
      <c r="D92" s="1">
        <f t="shared" si="18"/>
        <v>0</v>
      </c>
      <c r="E92" s="26" t="e">
        <f t="shared" si="19"/>
        <v>#DIV/0!</v>
      </c>
    </row>
    <row r="93" spans="1:7" x14ac:dyDescent="0.25">
      <c r="A93" s="38"/>
      <c r="B93" s="2">
        <f t="shared" si="17"/>
        <v>0.62000000000000033</v>
      </c>
      <c r="C93" s="1">
        <f t="shared" si="8"/>
        <v>0</v>
      </c>
      <c r="D93" s="1">
        <f t="shared" si="18"/>
        <v>0</v>
      </c>
      <c r="E93" s="26" t="e">
        <f t="shared" si="19"/>
        <v>#DIV/0!</v>
      </c>
    </row>
    <row r="94" spans="1:7" x14ac:dyDescent="0.25">
      <c r="A94" s="38"/>
      <c r="B94" s="2">
        <f t="shared" si="17"/>
        <v>0.63000000000000034</v>
      </c>
      <c r="C94" s="1">
        <f t="shared" si="8"/>
        <v>0</v>
      </c>
      <c r="D94" s="1">
        <f t="shared" si="18"/>
        <v>0</v>
      </c>
      <c r="E94" s="26" t="e">
        <f t="shared" si="19"/>
        <v>#DIV/0!</v>
      </c>
      <c r="G94" s="1"/>
    </row>
    <row r="95" spans="1:7" x14ac:dyDescent="0.25">
      <c r="A95" s="38"/>
      <c r="B95" s="2">
        <f t="shared" si="17"/>
        <v>0.64000000000000035</v>
      </c>
      <c r="C95" s="1">
        <f t="shared" si="8"/>
        <v>0</v>
      </c>
      <c r="D95" s="1">
        <f t="shared" si="18"/>
        <v>0</v>
      </c>
      <c r="E95" s="26" t="e">
        <f t="shared" si="19"/>
        <v>#DIV/0!</v>
      </c>
    </row>
    <row r="96" spans="1:7" x14ac:dyDescent="0.25">
      <c r="A96" s="38"/>
      <c r="B96" s="2">
        <f t="shared" si="17"/>
        <v>0.65000000000000036</v>
      </c>
      <c r="C96" s="1">
        <f t="shared" si="8"/>
        <v>0</v>
      </c>
      <c r="D96" s="1">
        <f t="shared" si="18"/>
        <v>0</v>
      </c>
      <c r="E96" s="26" t="e">
        <f t="shared" si="19"/>
        <v>#DIV/0!</v>
      </c>
    </row>
    <row r="97" spans="1:5" x14ac:dyDescent="0.25">
      <c r="A97" s="38"/>
      <c r="B97" s="2">
        <f t="shared" si="17"/>
        <v>0.66000000000000036</v>
      </c>
      <c r="C97" s="1">
        <f t="shared" ref="C97:C131" si="20">$D$28*(1-B97)</f>
        <v>0</v>
      </c>
      <c r="D97" s="1">
        <f t="shared" si="18"/>
        <v>0</v>
      </c>
      <c r="E97" s="26" t="e">
        <f t="shared" si="19"/>
        <v>#DIV/0!</v>
      </c>
    </row>
    <row r="98" spans="1:5" x14ac:dyDescent="0.25">
      <c r="A98" s="38"/>
      <c r="B98" s="2">
        <f t="shared" si="17"/>
        <v>0.67000000000000037</v>
      </c>
      <c r="C98" s="1">
        <f t="shared" si="20"/>
        <v>0</v>
      </c>
      <c r="D98" s="1">
        <f t="shared" si="18"/>
        <v>0</v>
      </c>
      <c r="E98" s="26" t="e">
        <f t="shared" si="19"/>
        <v>#DIV/0!</v>
      </c>
    </row>
    <row r="99" spans="1:5" x14ac:dyDescent="0.25">
      <c r="A99" s="38"/>
      <c r="B99" s="2">
        <f t="shared" si="17"/>
        <v>0.68000000000000038</v>
      </c>
      <c r="C99" s="1">
        <f t="shared" si="20"/>
        <v>0</v>
      </c>
      <c r="D99" s="1">
        <f t="shared" si="18"/>
        <v>0</v>
      </c>
      <c r="E99" s="26" t="e">
        <f t="shared" si="19"/>
        <v>#DIV/0!</v>
      </c>
    </row>
    <row r="100" spans="1:5" x14ac:dyDescent="0.25">
      <c r="A100" s="38"/>
      <c r="B100" s="2">
        <f t="shared" si="17"/>
        <v>0.69000000000000039</v>
      </c>
      <c r="C100" s="1">
        <f t="shared" si="20"/>
        <v>0</v>
      </c>
      <c r="D100" s="1">
        <f t="shared" si="18"/>
        <v>0</v>
      </c>
      <c r="E100" s="26" t="e">
        <f t="shared" si="19"/>
        <v>#DIV/0!</v>
      </c>
    </row>
    <row r="101" spans="1:5" x14ac:dyDescent="0.25">
      <c r="A101" s="38"/>
      <c r="B101" s="2">
        <f t="shared" si="17"/>
        <v>0.7000000000000004</v>
      </c>
      <c r="C101" s="1">
        <f t="shared" si="20"/>
        <v>0</v>
      </c>
      <c r="D101" s="1">
        <f t="shared" si="18"/>
        <v>0</v>
      </c>
      <c r="E101" s="26" t="e">
        <f t="shared" si="19"/>
        <v>#DIV/0!</v>
      </c>
    </row>
    <row r="102" spans="1:5" x14ac:dyDescent="0.25">
      <c r="A102" s="38"/>
      <c r="B102" s="2">
        <f t="shared" si="17"/>
        <v>0.71000000000000041</v>
      </c>
      <c r="C102" s="1">
        <f t="shared" si="20"/>
        <v>0</v>
      </c>
      <c r="D102" s="1">
        <f t="shared" si="18"/>
        <v>0</v>
      </c>
      <c r="E102" s="26" t="e">
        <f t="shared" si="19"/>
        <v>#DIV/0!</v>
      </c>
    </row>
    <row r="103" spans="1:5" x14ac:dyDescent="0.25">
      <c r="A103" s="38"/>
      <c r="B103" s="2">
        <f t="shared" si="17"/>
        <v>0.72000000000000042</v>
      </c>
      <c r="C103" s="1">
        <f t="shared" si="20"/>
        <v>0</v>
      </c>
      <c r="D103" s="1">
        <f t="shared" si="18"/>
        <v>0</v>
      </c>
      <c r="E103" s="26" t="e">
        <f t="shared" si="19"/>
        <v>#DIV/0!</v>
      </c>
    </row>
    <row r="104" spans="1:5" x14ac:dyDescent="0.25">
      <c r="A104" s="38"/>
      <c r="B104" s="2">
        <f t="shared" si="17"/>
        <v>0.73000000000000043</v>
      </c>
      <c r="C104" s="1">
        <f t="shared" si="20"/>
        <v>0</v>
      </c>
      <c r="D104" s="1">
        <f t="shared" si="18"/>
        <v>0</v>
      </c>
      <c r="E104" s="26" t="e">
        <f t="shared" si="19"/>
        <v>#DIV/0!</v>
      </c>
    </row>
    <row r="105" spans="1:5" x14ac:dyDescent="0.25">
      <c r="A105" s="38"/>
      <c r="B105" s="2">
        <f t="shared" si="17"/>
        <v>0.74000000000000044</v>
      </c>
      <c r="C105" s="1">
        <f t="shared" si="20"/>
        <v>0</v>
      </c>
      <c r="D105" s="1">
        <f t="shared" si="18"/>
        <v>0</v>
      </c>
      <c r="E105" s="26" t="e">
        <f t="shared" si="19"/>
        <v>#DIV/0!</v>
      </c>
    </row>
    <row r="106" spans="1:5" x14ac:dyDescent="0.25">
      <c r="A106" s="38"/>
      <c r="B106" s="2">
        <f t="shared" si="17"/>
        <v>0.75000000000000044</v>
      </c>
      <c r="C106" s="1">
        <f t="shared" si="20"/>
        <v>0</v>
      </c>
      <c r="D106" s="1">
        <f t="shared" si="18"/>
        <v>0</v>
      </c>
      <c r="E106" s="26" t="e">
        <f t="shared" si="19"/>
        <v>#DIV/0!</v>
      </c>
    </row>
    <row r="107" spans="1:5" x14ac:dyDescent="0.25">
      <c r="A107" s="38"/>
      <c r="B107" s="2">
        <f t="shared" si="17"/>
        <v>0.76000000000000045</v>
      </c>
      <c r="C107" s="1">
        <f t="shared" si="20"/>
        <v>0</v>
      </c>
      <c r="D107" s="1">
        <f t="shared" si="18"/>
        <v>0</v>
      </c>
      <c r="E107" s="26" t="e">
        <f t="shared" si="19"/>
        <v>#DIV/0!</v>
      </c>
    </row>
    <row r="108" spans="1:5" x14ac:dyDescent="0.25">
      <c r="A108" s="38"/>
      <c r="B108" s="2">
        <f t="shared" si="17"/>
        <v>0.77000000000000046</v>
      </c>
      <c r="C108" s="1">
        <f t="shared" si="20"/>
        <v>0</v>
      </c>
      <c r="D108" s="1">
        <f t="shared" si="18"/>
        <v>0</v>
      </c>
      <c r="E108" s="26" t="e">
        <f t="shared" si="19"/>
        <v>#DIV/0!</v>
      </c>
    </row>
    <row r="109" spans="1:5" x14ac:dyDescent="0.25">
      <c r="A109" s="38"/>
      <c r="B109" s="2">
        <f t="shared" si="17"/>
        <v>0.78000000000000047</v>
      </c>
      <c r="C109" s="1">
        <f t="shared" si="20"/>
        <v>0</v>
      </c>
      <c r="D109" s="1">
        <f t="shared" si="18"/>
        <v>0</v>
      </c>
      <c r="E109" s="26" t="e">
        <f t="shared" si="19"/>
        <v>#DIV/0!</v>
      </c>
    </row>
    <row r="110" spans="1:5" x14ac:dyDescent="0.25">
      <c r="A110" s="38"/>
      <c r="B110" s="2">
        <f t="shared" si="17"/>
        <v>0.79000000000000048</v>
      </c>
      <c r="C110" s="1">
        <f t="shared" si="20"/>
        <v>0</v>
      </c>
      <c r="D110" s="1">
        <f t="shared" si="18"/>
        <v>0</v>
      </c>
      <c r="E110" s="26" t="e">
        <f t="shared" si="19"/>
        <v>#DIV/0!</v>
      </c>
    </row>
    <row r="111" spans="1:5" x14ac:dyDescent="0.25">
      <c r="A111" s="38"/>
      <c r="B111" s="2">
        <f t="shared" si="17"/>
        <v>0.80000000000000049</v>
      </c>
      <c r="C111" s="1">
        <f t="shared" si="20"/>
        <v>0</v>
      </c>
      <c r="D111" s="1">
        <f t="shared" si="18"/>
        <v>0</v>
      </c>
      <c r="E111" s="26" t="e">
        <f t="shared" si="19"/>
        <v>#DIV/0!</v>
      </c>
    </row>
    <row r="112" spans="1:5" x14ac:dyDescent="0.25">
      <c r="A112" s="38"/>
      <c r="B112" s="2">
        <f t="shared" si="17"/>
        <v>0.8100000000000005</v>
      </c>
      <c r="C112" s="1">
        <f t="shared" si="20"/>
        <v>0</v>
      </c>
      <c r="D112" s="1">
        <f t="shared" si="18"/>
        <v>0</v>
      </c>
      <c r="E112" s="26" t="e">
        <f t="shared" si="19"/>
        <v>#DIV/0!</v>
      </c>
    </row>
    <row r="113" spans="1:5" x14ac:dyDescent="0.25">
      <c r="A113" s="38"/>
      <c r="B113" s="2">
        <f t="shared" si="17"/>
        <v>0.82000000000000051</v>
      </c>
      <c r="C113" s="1">
        <f t="shared" si="20"/>
        <v>0</v>
      </c>
      <c r="D113" s="1">
        <f t="shared" si="18"/>
        <v>0</v>
      </c>
      <c r="E113" s="26" t="e">
        <f t="shared" si="19"/>
        <v>#DIV/0!</v>
      </c>
    </row>
    <row r="114" spans="1:5" x14ac:dyDescent="0.25">
      <c r="A114" s="38"/>
      <c r="B114" s="2">
        <f t="shared" si="17"/>
        <v>0.83000000000000052</v>
      </c>
      <c r="C114" s="1">
        <f t="shared" si="20"/>
        <v>0</v>
      </c>
      <c r="D114" s="1">
        <f t="shared" si="18"/>
        <v>0</v>
      </c>
      <c r="E114" s="26" t="e">
        <f t="shared" si="19"/>
        <v>#DIV/0!</v>
      </c>
    </row>
    <row r="115" spans="1:5" x14ac:dyDescent="0.25">
      <c r="A115" s="38"/>
      <c r="B115" s="2">
        <f t="shared" si="17"/>
        <v>0.84000000000000052</v>
      </c>
      <c r="C115" s="1">
        <f t="shared" si="20"/>
        <v>0</v>
      </c>
      <c r="D115" s="1">
        <f t="shared" si="18"/>
        <v>0</v>
      </c>
      <c r="E115" s="26" t="e">
        <f t="shared" si="19"/>
        <v>#DIV/0!</v>
      </c>
    </row>
    <row r="116" spans="1:5" x14ac:dyDescent="0.25">
      <c r="A116" s="38"/>
      <c r="B116" s="2">
        <f t="shared" ref="B116:B127" si="21">B115+1%</f>
        <v>0.85000000000000053</v>
      </c>
      <c r="C116" s="1">
        <f t="shared" si="20"/>
        <v>0</v>
      </c>
      <c r="D116" s="1">
        <f t="shared" ref="D116:D127" si="22">$D$27+C116</f>
        <v>0</v>
      </c>
      <c r="E116" s="26" t="e">
        <f t="shared" ref="E116:E127" si="23">-C116/$E$26</f>
        <v>#DIV/0!</v>
      </c>
    </row>
    <row r="117" spans="1:5" x14ac:dyDescent="0.25">
      <c r="A117" s="38"/>
      <c r="B117" s="2">
        <f t="shared" si="21"/>
        <v>0.86000000000000054</v>
      </c>
      <c r="C117" s="1">
        <f t="shared" si="20"/>
        <v>0</v>
      </c>
      <c r="D117" s="1">
        <f t="shared" si="22"/>
        <v>0</v>
      </c>
      <c r="E117" s="26" t="e">
        <f t="shared" si="23"/>
        <v>#DIV/0!</v>
      </c>
    </row>
    <row r="118" spans="1:5" x14ac:dyDescent="0.25">
      <c r="A118" s="38"/>
      <c r="B118" s="2">
        <f t="shared" si="21"/>
        <v>0.87000000000000055</v>
      </c>
      <c r="C118" s="1">
        <f t="shared" si="20"/>
        <v>0</v>
      </c>
      <c r="D118" s="1">
        <f t="shared" si="22"/>
        <v>0</v>
      </c>
      <c r="E118" s="26" t="e">
        <f t="shared" si="23"/>
        <v>#DIV/0!</v>
      </c>
    </row>
    <row r="119" spans="1:5" x14ac:dyDescent="0.25">
      <c r="A119" s="38"/>
      <c r="B119" s="2">
        <f t="shared" si="21"/>
        <v>0.88000000000000056</v>
      </c>
      <c r="C119" s="1">
        <f t="shared" si="20"/>
        <v>0</v>
      </c>
      <c r="D119" s="1">
        <f t="shared" si="22"/>
        <v>0</v>
      </c>
      <c r="E119" s="26" t="e">
        <f t="shared" si="23"/>
        <v>#DIV/0!</v>
      </c>
    </row>
    <row r="120" spans="1:5" x14ac:dyDescent="0.25">
      <c r="A120" s="38"/>
      <c r="B120" s="2">
        <f t="shared" si="21"/>
        <v>0.89000000000000057</v>
      </c>
      <c r="C120" s="1">
        <f t="shared" si="20"/>
        <v>0</v>
      </c>
      <c r="D120" s="1">
        <f t="shared" si="22"/>
        <v>0</v>
      </c>
      <c r="E120" s="26" t="e">
        <f t="shared" si="23"/>
        <v>#DIV/0!</v>
      </c>
    </row>
    <row r="121" spans="1:5" x14ac:dyDescent="0.25">
      <c r="A121" s="38"/>
      <c r="B121" s="2">
        <f t="shared" si="21"/>
        <v>0.90000000000000058</v>
      </c>
      <c r="C121" s="1">
        <f t="shared" si="20"/>
        <v>0</v>
      </c>
      <c r="D121" s="1">
        <f t="shared" si="22"/>
        <v>0</v>
      </c>
      <c r="E121" s="26" t="e">
        <f t="shared" si="23"/>
        <v>#DIV/0!</v>
      </c>
    </row>
    <row r="122" spans="1:5" x14ac:dyDescent="0.25">
      <c r="A122" s="38"/>
      <c r="B122" s="2">
        <f t="shared" si="21"/>
        <v>0.91000000000000059</v>
      </c>
      <c r="C122" s="1">
        <f t="shared" si="20"/>
        <v>0</v>
      </c>
      <c r="D122" s="1">
        <f t="shared" si="22"/>
        <v>0</v>
      </c>
      <c r="E122" s="26" t="e">
        <f t="shared" si="23"/>
        <v>#DIV/0!</v>
      </c>
    </row>
    <row r="123" spans="1:5" x14ac:dyDescent="0.25">
      <c r="A123" s="38"/>
      <c r="B123" s="2">
        <f t="shared" si="21"/>
        <v>0.9200000000000006</v>
      </c>
      <c r="C123" s="1">
        <f t="shared" si="20"/>
        <v>0</v>
      </c>
      <c r="D123" s="1">
        <f t="shared" si="22"/>
        <v>0</v>
      </c>
      <c r="E123" s="26" t="e">
        <f t="shared" si="23"/>
        <v>#DIV/0!</v>
      </c>
    </row>
    <row r="124" spans="1:5" x14ac:dyDescent="0.25">
      <c r="A124" s="38"/>
      <c r="B124" s="2">
        <f t="shared" si="21"/>
        <v>0.9300000000000006</v>
      </c>
      <c r="C124" s="1">
        <f t="shared" si="20"/>
        <v>0</v>
      </c>
      <c r="D124" s="1">
        <f t="shared" si="22"/>
        <v>0</v>
      </c>
      <c r="E124" s="26" t="e">
        <f t="shared" si="23"/>
        <v>#DIV/0!</v>
      </c>
    </row>
    <row r="125" spans="1:5" x14ac:dyDescent="0.25">
      <c r="A125" s="38"/>
      <c r="B125" s="2">
        <f t="shared" si="21"/>
        <v>0.94000000000000061</v>
      </c>
      <c r="C125" s="1">
        <f t="shared" si="20"/>
        <v>0</v>
      </c>
      <c r="D125" s="1">
        <f t="shared" si="22"/>
        <v>0</v>
      </c>
      <c r="E125" s="26" t="e">
        <f t="shared" si="23"/>
        <v>#DIV/0!</v>
      </c>
    </row>
    <row r="126" spans="1:5" x14ac:dyDescent="0.25">
      <c r="A126" s="38"/>
      <c r="B126" s="2">
        <f t="shared" si="21"/>
        <v>0.95000000000000062</v>
      </c>
      <c r="C126" s="1">
        <f t="shared" si="20"/>
        <v>0</v>
      </c>
      <c r="D126" s="1">
        <f t="shared" si="22"/>
        <v>0</v>
      </c>
      <c r="E126" s="26" t="e">
        <f t="shared" si="23"/>
        <v>#DIV/0!</v>
      </c>
    </row>
    <row r="127" spans="1:5" x14ac:dyDescent="0.25">
      <c r="A127" s="38"/>
      <c r="B127" s="2">
        <f t="shared" si="21"/>
        <v>0.96000000000000063</v>
      </c>
      <c r="C127" s="1">
        <f t="shared" si="20"/>
        <v>0</v>
      </c>
      <c r="D127" s="1">
        <f t="shared" si="22"/>
        <v>0</v>
      </c>
      <c r="E127" s="26" t="e">
        <f t="shared" si="23"/>
        <v>#DIV/0!</v>
      </c>
    </row>
    <row r="128" spans="1:5" x14ac:dyDescent="0.25">
      <c r="A128" s="38"/>
      <c r="B128" s="2">
        <f t="shared" ref="B128" si="24">B127+1%</f>
        <v>0.97000000000000064</v>
      </c>
      <c r="C128" s="1">
        <f t="shared" si="20"/>
        <v>0</v>
      </c>
      <c r="D128" s="1">
        <f t="shared" ref="D128" si="25">$D$27+C128</f>
        <v>0</v>
      </c>
      <c r="E128" s="26" t="e">
        <f t="shared" ref="E128" si="26">-C128/$E$26</f>
        <v>#DIV/0!</v>
      </c>
    </row>
    <row r="129" spans="1:5" x14ac:dyDescent="0.25">
      <c r="A129" s="38"/>
      <c r="B129" s="2">
        <f t="shared" ref="B129:B131" si="27">B128+1%</f>
        <v>0.98000000000000065</v>
      </c>
      <c r="C129" s="1">
        <f t="shared" si="20"/>
        <v>0</v>
      </c>
      <c r="D129" s="1">
        <f t="shared" ref="D129:D131" si="28">$D$27+C129</f>
        <v>0</v>
      </c>
      <c r="E129" s="26" t="e">
        <f t="shared" ref="E129:E131" si="29">-C129/$E$26</f>
        <v>#DIV/0!</v>
      </c>
    </row>
    <row r="130" spans="1:5" x14ac:dyDescent="0.25">
      <c r="A130" s="38"/>
      <c r="B130" s="2">
        <f t="shared" si="27"/>
        <v>0.99000000000000066</v>
      </c>
      <c r="C130" s="1">
        <f t="shared" si="20"/>
        <v>0</v>
      </c>
      <c r="D130" s="1">
        <f t="shared" si="28"/>
        <v>0</v>
      </c>
      <c r="E130" s="26" t="e">
        <f t="shared" si="29"/>
        <v>#DIV/0!</v>
      </c>
    </row>
    <row r="131" spans="1:5" x14ac:dyDescent="0.25">
      <c r="A131" s="38"/>
      <c r="B131" s="2">
        <f t="shared" si="27"/>
        <v>1.0000000000000007</v>
      </c>
      <c r="C131" s="1">
        <f t="shared" si="20"/>
        <v>0</v>
      </c>
      <c r="D131" s="1">
        <f t="shared" si="28"/>
        <v>0</v>
      </c>
      <c r="E131" s="26" t="e">
        <f t="shared" si="29"/>
        <v>#DIV/0!</v>
      </c>
    </row>
    <row r="132" spans="1:5" x14ac:dyDescent="0.25">
      <c r="A132" s="38" t="s">
        <v>11</v>
      </c>
      <c r="D132" s="16" t="e">
        <f>IRR(D26:X26)</f>
        <v>#NUM!</v>
      </c>
    </row>
    <row r="133" spans="1:5" x14ac:dyDescent="0.25">
      <c r="D133" s="2"/>
    </row>
    <row r="157" spans="1:34" hidden="1" x14ac:dyDescent="0.25">
      <c r="A157" s="8" t="e">
        <f>#REF!</f>
        <v>#REF!</v>
      </c>
      <c r="C157" s="2">
        <f>$D$29</f>
        <v>0.04</v>
      </c>
      <c r="D157" s="6">
        <v>0</v>
      </c>
      <c r="E157" s="6">
        <f>D157+1</f>
        <v>1</v>
      </c>
      <c r="F157" s="6">
        <f t="shared" ref="F157:AH157" si="30">E157+1</f>
        <v>2</v>
      </c>
      <c r="G157" s="6">
        <f t="shared" si="30"/>
        <v>3</v>
      </c>
      <c r="H157" s="6">
        <f t="shared" si="30"/>
        <v>4</v>
      </c>
      <c r="I157" s="6">
        <f t="shared" si="30"/>
        <v>5</v>
      </c>
      <c r="J157" s="6">
        <f t="shared" si="30"/>
        <v>6</v>
      </c>
      <c r="K157" s="6">
        <f t="shared" si="30"/>
        <v>7</v>
      </c>
      <c r="L157" s="6">
        <f t="shared" si="30"/>
        <v>8</v>
      </c>
      <c r="M157" s="6">
        <f t="shared" si="30"/>
        <v>9</v>
      </c>
      <c r="N157" s="6">
        <f t="shared" si="30"/>
        <v>10</v>
      </c>
      <c r="O157" s="6">
        <f t="shared" si="30"/>
        <v>11</v>
      </c>
      <c r="P157" s="6">
        <f t="shared" si="30"/>
        <v>12</v>
      </c>
      <c r="Q157" s="6">
        <f t="shared" si="30"/>
        <v>13</v>
      </c>
      <c r="R157" s="6">
        <f t="shared" si="30"/>
        <v>14</v>
      </c>
      <c r="S157" s="6">
        <f t="shared" si="30"/>
        <v>15</v>
      </c>
      <c r="T157" s="6">
        <f t="shared" si="30"/>
        <v>16</v>
      </c>
      <c r="U157" s="6">
        <f t="shared" si="30"/>
        <v>17</v>
      </c>
      <c r="V157" s="6">
        <f t="shared" si="30"/>
        <v>18</v>
      </c>
      <c r="W157" s="6">
        <f t="shared" si="30"/>
        <v>19</v>
      </c>
      <c r="X157" s="6">
        <f t="shared" si="30"/>
        <v>20</v>
      </c>
      <c r="Y157" s="30">
        <f t="shared" si="30"/>
        <v>21</v>
      </c>
      <c r="Z157" s="30">
        <f t="shared" si="30"/>
        <v>22</v>
      </c>
      <c r="AA157" s="30">
        <f t="shared" si="30"/>
        <v>23</v>
      </c>
      <c r="AB157" s="30">
        <f t="shared" si="30"/>
        <v>24</v>
      </c>
      <c r="AC157" s="30">
        <f t="shared" si="30"/>
        <v>25</v>
      </c>
      <c r="AD157" s="30">
        <f t="shared" si="30"/>
        <v>26</v>
      </c>
      <c r="AE157" s="30">
        <f t="shared" si="30"/>
        <v>27</v>
      </c>
      <c r="AF157" s="30">
        <f t="shared" si="30"/>
        <v>28</v>
      </c>
      <c r="AG157" s="30">
        <f t="shared" si="30"/>
        <v>29</v>
      </c>
      <c r="AH157" s="30">
        <f t="shared" si="30"/>
        <v>30</v>
      </c>
    </row>
    <row r="158" spans="1:34" hidden="1" x14ac:dyDescent="0.25">
      <c r="A158" t="s">
        <v>1</v>
      </c>
      <c r="E158" s="9">
        <v>1693</v>
      </c>
      <c r="F158" s="1">
        <f>E158</f>
        <v>1693</v>
      </c>
      <c r="G158" s="1">
        <f t="shared" ref="G158:AH158" si="31">F158</f>
        <v>1693</v>
      </c>
      <c r="H158" s="1">
        <f t="shared" si="31"/>
        <v>1693</v>
      </c>
      <c r="I158" s="1">
        <f t="shared" si="31"/>
        <v>1693</v>
      </c>
      <c r="J158" s="1">
        <f t="shared" si="31"/>
        <v>1693</v>
      </c>
      <c r="K158" s="1">
        <f t="shared" si="31"/>
        <v>1693</v>
      </c>
      <c r="L158" s="1">
        <f t="shared" si="31"/>
        <v>1693</v>
      </c>
      <c r="M158" s="1">
        <f t="shared" si="31"/>
        <v>1693</v>
      </c>
      <c r="N158" s="1">
        <f t="shared" si="31"/>
        <v>1693</v>
      </c>
      <c r="O158" s="1">
        <f t="shared" si="31"/>
        <v>1693</v>
      </c>
      <c r="P158" s="1">
        <f t="shared" si="31"/>
        <v>1693</v>
      </c>
      <c r="Q158" s="1">
        <f t="shared" si="31"/>
        <v>1693</v>
      </c>
      <c r="R158" s="1">
        <f t="shared" si="31"/>
        <v>1693</v>
      </c>
      <c r="S158" s="1">
        <f t="shared" si="31"/>
        <v>1693</v>
      </c>
      <c r="T158" s="1">
        <f t="shared" si="31"/>
        <v>1693</v>
      </c>
      <c r="U158" s="1">
        <f t="shared" si="31"/>
        <v>1693</v>
      </c>
      <c r="V158" s="1">
        <f t="shared" si="31"/>
        <v>1693</v>
      </c>
      <c r="W158" s="1">
        <f t="shared" si="31"/>
        <v>1693</v>
      </c>
      <c r="X158" s="1">
        <f t="shared" si="31"/>
        <v>1693</v>
      </c>
      <c r="Y158" s="31">
        <f t="shared" si="31"/>
        <v>1693</v>
      </c>
      <c r="Z158" s="31">
        <f t="shared" si="31"/>
        <v>1693</v>
      </c>
      <c r="AA158" s="31">
        <f t="shared" si="31"/>
        <v>1693</v>
      </c>
      <c r="AB158" s="31">
        <f t="shared" si="31"/>
        <v>1693</v>
      </c>
      <c r="AC158" s="31">
        <f t="shared" si="31"/>
        <v>1693</v>
      </c>
      <c r="AD158" s="31">
        <f t="shared" si="31"/>
        <v>1693</v>
      </c>
      <c r="AE158" s="31">
        <f t="shared" si="31"/>
        <v>1693</v>
      </c>
      <c r="AF158" s="31">
        <f t="shared" si="31"/>
        <v>1693</v>
      </c>
      <c r="AG158" s="31">
        <f t="shared" si="31"/>
        <v>1693</v>
      </c>
      <c r="AH158" s="31">
        <f t="shared" si="31"/>
        <v>1693</v>
      </c>
    </row>
    <row r="159" spans="1:34" hidden="1" x14ac:dyDescent="0.25">
      <c r="A159" t="s">
        <v>2</v>
      </c>
      <c r="D159">
        <f>D25</f>
        <v>130</v>
      </c>
    </row>
    <row r="160" spans="1:34" hidden="1" x14ac:dyDescent="0.25">
      <c r="A160" t="s">
        <v>3</v>
      </c>
      <c r="D160" s="15" t="e">
        <f>D162</f>
        <v>#REF!</v>
      </c>
      <c r="E160" s="19">
        <f t="shared" ref="E160:AH160" si="32">E158*$D159</f>
        <v>220090</v>
      </c>
      <c r="F160" s="19">
        <f t="shared" si="32"/>
        <v>220090</v>
      </c>
      <c r="G160" s="19">
        <f t="shared" si="32"/>
        <v>220090</v>
      </c>
      <c r="H160" s="19">
        <f t="shared" si="32"/>
        <v>220090</v>
      </c>
      <c r="I160" s="19">
        <f t="shared" si="32"/>
        <v>220090</v>
      </c>
      <c r="J160" s="19">
        <f t="shared" si="32"/>
        <v>220090</v>
      </c>
      <c r="K160" s="19">
        <f t="shared" si="32"/>
        <v>220090</v>
      </c>
      <c r="L160" s="19">
        <f t="shared" si="32"/>
        <v>220090</v>
      </c>
      <c r="M160" s="19">
        <f t="shared" si="32"/>
        <v>220090</v>
      </c>
      <c r="N160" s="19">
        <f t="shared" si="32"/>
        <v>220090</v>
      </c>
      <c r="O160" s="19">
        <f t="shared" si="32"/>
        <v>220090</v>
      </c>
      <c r="P160" s="19">
        <f t="shared" si="32"/>
        <v>220090</v>
      </c>
      <c r="Q160" s="19">
        <f t="shared" si="32"/>
        <v>220090</v>
      </c>
      <c r="R160" s="19">
        <f t="shared" si="32"/>
        <v>220090</v>
      </c>
      <c r="S160" s="1">
        <f t="shared" si="32"/>
        <v>220090</v>
      </c>
      <c r="T160" s="1">
        <f t="shared" si="32"/>
        <v>220090</v>
      </c>
      <c r="U160" s="1">
        <f t="shared" si="32"/>
        <v>220090</v>
      </c>
      <c r="V160" s="1">
        <f t="shared" si="32"/>
        <v>220090</v>
      </c>
      <c r="W160" s="1">
        <f t="shared" si="32"/>
        <v>220090</v>
      </c>
      <c r="X160" s="1">
        <f t="shared" si="32"/>
        <v>220090</v>
      </c>
      <c r="Y160" s="31">
        <f t="shared" si="32"/>
        <v>220090</v>
      </c>
      <c r="Z160" s="31">
        <f t="shared" si="32"/>
        <v>220090</v>
      </c>
      <c r="AA160" s="31">
        <f t="shared" si="32"/>
        <v>220090</v>
      </c>
      <c r="AB160" s="31">
        <f t="shared" si="32"/>
        <v>220090</v>
      </c>
      <c r="AC160" s="31">
        <f t="shared" si="32"/>
        <v>220090</v>
      </c>
      <c r="AD160" s="31">
        <f t="shared" si="32"/>
        <v>220090</v>
      </c>
      <c r="AE160" s="31">
        <f t="shared" si="32"/>
        <v>220090</v>
      </c>
      <c r="AF160" s="31">
        <f t="shared" si="32"/>
        <v>220090</v>
      </c>
      <c r="AG160" s="31">
        <f t="shared" si="32"/>
        <v>220090</v>
      </c>
      <c r="AH160" s="31">
        <f t="shared" si="32"/>
        <v>220090</v>
      </c>
    </row>
    <row r="161" spans="1:34" hidden="1" x14ac:dyDescent="0.25">
      <c r="A161" t="s">
        <v>4</v>
      </c>
      <c r="D161" s="3">
        <f>NPV(C157,E160:X160)</f>
        <v>2991094.9252639371</v>
      </c>
    </row>
    <row r="162" spans="1:34" hidden="1" x14ac:dyDescent="0.25">
      <c r="A162" t="s">
        <v>9</v>
      </c>
      <c r="D162" s="9" t="e">
        <f>-#REF!</f>
        <v>#REF!</v>
      </c>
      <c r="E162" s="18" t="e">
        <f>-D162/E158/1000</f>
        <v>#REF!</v>
      </c>
    </row>
    <row r="163" spans="1:34" hidden="1" x14ac:dyDescent="0.25">
      <c r="A163" s="4" t="s">
        <v>8</v>
      </c>
    </row>
    <row r="164" spans="1:34" hidden="1" x14ac:dyDescent="0.25">
      <c r="A164" t="s">
        <v>5</v>
      </c>
    </row>
    <row r="165" spans="1:34" hidden="1" x14ac:dyDescent="0.25">
      <c r="A165" s="4" t="s">
        <v>0</v>
      </c>
      <c r="B165" s="2">
        <v>0</v>
      </c>
      <c r="C165" s="1" t="e">
        <f>D162*(1-B165)</f>
        <v>#REF!</v>
      </c>
      <c r="D165" s="1" t="e">
        <f>D161+C165</f>
        <v>#REF!</v>
      </c>
    </row>
    <row r="166" spans="1:34" hidden="1" x14ac:dyDescent="0.25">
      <c r="A166" s="4" t="s">
        <v>0</v>
      </c>
      <c r="B166" s="12">
        <v>0.05</v>
      </c>
      <c r="C166" s="1" t="e">
        <f>$D162*(1-B166)</f>
        <v>#REF!</v>
      </c>
      <c r="D166" s="5" t="e">
        <f>D161+C166</f>
        <v>#REF!</v>
      </c>
    </row>
    <row r="167" spans="1:34" hidden="1" x14ac:dyDescent="0.25">
      <c r="A167" s="4" t="s">
        <v>0</v>
      </c>
      <c r="B167" s="12">
        <v>0.1</v>
      </c>
      <c r="C167" s="1" t="e">
        <f>$D162*(1-B167)</f>
        <v>#REF!</v>
      </c>
      <c r="D167" s="5" t="e">
        <f>D161+C167</f>
        <v>#REF!</v>
      </c>
    </row>
    <row r="168" spans="1:34" hidden="1" x14ac:dyDescent="0.25">
      <c r="A168" s="4" t="s">
        <v>0</v>
      </c>
      <c r="B168" s="12">
        <v>0.15</v>
      </c>
      <c r="C168" s="1" t="e">
        <f>$D162*(1-B168)</f>
        <v>#REF!</v>
      </c>
      <c r="D168" s="7" t="e">
        <f>$D$161+C168</f>
        <v>#REF!</v>
      </c>
    </row>
    <row r="169" spans="1:34" hidden="1" x14ac:dyDescent="0.25">
      <c r="A169" s="4" t="s">
        <v>0</v>
      </c>
      <c r="B169" s="12">
        <v>0.2</v>
      </c>
      <c r="C169" s="1" t="e">
        <f>$D$162*(1-B169)</f>
        <v>#REF!</v>
      </c>
      <c r="D169" s="7" t="e">
        <f>$D$161+C169</f>
        <v>#REF!</v>
      </c>
    </row>
    <row r="170" spans="1:34" hidden="1" x14ac:dyDescent="0.25">
      <c r="A170" s="4" t="s">
        <v>0</v>
      </c>
      <c r="B170" s="2">
        <f>B169+5%</f>
        <v>0.25</v>
      </c>
      <c r="C170" s="1" t="e">
        <f>$D$162*(1-B170)</f>
        <v>#REF!</v>
      </c>
      <c r="D170" s="7" t="e">
        <f>$D$161+C170</f>
        <v>#REF!</v>
      </c>
    </row>
    <row r="171" spans="1:34" hidden="1" x14ac:dyDescent="0.25">
      <c r="A171" s="4" t="s">
        <v>0</v>
      </c>
      <c r="B171" s="2">
        <f>B170+5%</f>
        <v>0.3</v>
      </c>
      <c r="C171" s="1" t="e">
        <f>$D$162*(1-B171)</f>
        <v>#REF!</v>
      </c>
      <c r="D171" s="7" t="e">
        <f>$D$161+C171</f>
        <v>#REF!</v>
      </c>
    </row>
    <row r="172" spans="1:34" hidden="1" x14ac:dyDescent="0.25">
      <c r="A172" s="4" t="s">
        <v>11</v>
      </c>
      <c r="D172" s="14" t="e">
        <f>IRR(D160:X160)</f>
        <v>#VALUE!</v>
      </c>
    </row>
    <row r="173" spans="1:34" hidden="1" x14ac:dyDescent="0.25">
      <c r="A173" s="20" t="s">
        <v>12</v>
      </c>
      <c r="B173" s="22"/>
      <c r="C173" s="22"/>
      <c r="D173" s="26" t="e">
        <f>-C171/E160</f>
        <v>#REF!</v>
      </c>
    </row>
    <row r="174" spans="1:34" hidden="1" x14ac:dyDescent="0.25"/>
    <row r="175" spans="1:34" hidden="1" x14ac:dyDescent="0.25">
      <c r="A175" s="9" t="e">
        <f>#REF!</f>
        <v>#REF!</v>
      </c>
      <c r="C175" s="2">
        <f>$D$29</f>
        <v>0.04</v>
      </c>
      <c r="D175" s="6">
        <v>0</v>
      </c>
      <c r="E175" s="6">
        <f>D175+1</f>
        <v>1</v>
      </c>
      <c r="F175" s="6">
        <f t="shared" ref="F175:AH175" si="33">E175+1</f>
        <v>2</v>
      </c>
      <c r="G175" s="6">
        <f t="shared" si="33"/>
        <v>3</v>
      </c>
      <c r="H175" s="6">
        <f t="shared" si="33"/>
        <v>4</v>
      </c>
      <c r="I175" s="6">
        <f t="shared" si="33"/>
        <v>5</v>
      </c>
      <c r="J175" s="6">
        <f t="shared" si="33"/>
        <v>6</v>
      </c>
      <c r="K175" s="6">
        <f t="shared" si="33"/>
        <v>7</v>
      </c>
      <c r="L175" s="6">
        <f t="shared" si="33"/>
        <v>8</v>
      </c>
      <c r="M175" s="6">
        <f t="shared" si="33"/>
        <v>9</v>
      </c>
      <c r="N175" s="6">
        <f t="shared" si="33"/>
        <v>10</v>
      </c>
      <c r="O175" s="6">
        <f t="shared" si="33"/>
        <v>11</v>
      </c>
      <c r="P175" s="6">
        <f t="shared" si="33"/>
        <v>12</v>
      </c>
      <c r="Q175" s="6">
        <f t="shared" si="33"/>
        <v>13</v>
      </c>
      <c r="R175" s="6">
        <f t="shared" si="33"/>
        <v>14</v>
      </c>
      <c r="S175" s="6">
        <f t="shared" si="33"/>
        <v>15</v>
      </c>
      <c r="T175" s="6">
        <f t="shared" si="33"/>
        <v>16</v>
      </c>
      <c r="U175" s="6">
        <f t="shared" si="33"/>
        <v>17</v>
      </c>
      <c r="V175" s="6">
        <f t="shared" si="33"/>
        <v>18</v>
      </c>
      <c r="W175" s="6">
        <f t="shared" si="33"/>
        <v>19</v>
      </c>
      <c r="X175" s="6">
        <f t="shared" si="33"/>
        <v>20</v>
      </c>
      <c r="Y175" s="30">
        <f t="shared" si="33"/>
        <v>21</v>
      </c>
      <c r="Z175" s="30">
        <f t="shared" si="33"/>
        <v>22</v>
      </c>
      <c r="AA175" s="30">
        <f t="shared" si="33"/>
        <v>23</v>
      </c>
      <c r="AB175" s="30">
        <f t="shared" si="33"/>
        <v>24</v>
      </c>
      <c r="AC175" s="30">
        <f t="shared" si="33"/>
        <v>25</v>
      </c>
      <c r="AD175" s="30">
        <f t="shared" si="33"/>
        <v>26</v>
      </c>
      <c r="AE175" s="30">
        <f t="shared" si="33"/>
        <v>27</v>
      </c>
      <c r="AF175" s="30">
        <f t="shared" si="33"/>
        <v>28</v>
      </c>
      <c r="AG175" s="30">
        <f t="shared" si="33"/>
        <v>29</v>
      </c>
      <c r="AH175" s="30">
        <f t="shared" si="33"/>
        <v>30</v>
      </c>
    </row>
    <row r="176" spans="1:34" hidden="1" x14ac:dyDescent="0.25">
      <c r="A176" t="s">
        <v>1</v>
      </c>
      <c r="E176" s="9">
        <v>282</v>
      </c>
      <c r="F176" s="1">
        <f>E176</f>
        <v>282</v>
      </c>
      <c r="G176" s="1">
        <f t="shared" ref="G176:AH176" si="34">F176</f>
        <v>282</v>
      </c>
      <c r="H176" s="1">
        <f t="shared" si="34"/>
        <v>282</v>
      </c>
      <c r="I176" s="1">
        <f t="shared" si="34"/>
        <v>282</v>
      </c>
      <c r="J176" s="1">
        <f t="shared" si="34"/>
        <v>282</v>
      </c>
      <c r="K176" s="1">
        <f t="shared" si="34"/>
        <v>282</v>
      </c>
      <c r="L176" s="1">
        <f t="shared" si="34"/>
        <v>282</v>
      </c>
      <c r="M176" s="1">
        <f t="shared" si="34"/>
        <v>282</v>
      </c>
      <c r="N176" s="1">
        <f t="shared" si="34"/>
        <v>282</v>
      </c>
      <c r="O176" s="1">
        <f t="shared" si="34"/>
        <v>282</v>
      </c>
      <c r="P176" s="1">
        <f t="shared" si="34"/>
        <v>282</v>
      </c>
      <c r="Q176" s="1">
        <f t="shared" si="34"/>
        <v>282</v>
      </c>
      <c r="R176" s="1">
        <f t="shared" si="34"/>
        <v>282</v>
      </c>
      <c r="S176" s="1">
        <f t="shared" si="34"/>
        <v>282</v>
      </c>
      <c r="T176" s="1">
        <f t="shared" si="34"/>
        <v>282</v>
      </c>
      <c r="U176" s="1">
        <f t="shared" si="34"/>
        <v>282</v>
      </c>
      <c r="V176" s="1">
        <f t="shared" si="34"/>
        <v>282</v>
      </c>
      <c r="W176" s="1">
        <f t="shared" si="34"/>
        <v>282</v>
      </c>
      <c r="X176" s="1">
        <f t="shared" si="34"/>
        <v>282</v>
      </c>
      <c r="Y176" s="31">
        <f t="shared" si="34"/>
        <v>282</v>
      </c>
      <c r="Z176" s="31">
        <f t="shared" si="34"/>
        <v>282</v>
      </c>
      <c r="AA176" s="31">
        <f t="shared" si="34"/>
        <v>282</v>
      </c>
      <c r="AB176" s="31">
        <f t="shared" si="34"/>
        <v>282</v>
      </c>
      <c r="AC176" s="31">
        <f t="shared" si="34"/>
        <v>282</v>
      </c>
      <c r="AD176" s="31">
        <f t="shared" si="34"/>
        <v>282</v>
      </c>
      <c r="AE176" s="31">
        <f t="shared" si="34"/>
        <v>282</v>
      </c>
      <c r="AF176" s="31">
        <f t="shared" si="34"/>
        <v>282</v>
      </c>
      <c r="AG176" s="31">
        <f t="shared" si="34"/>
        <v>282</v>
      </c>
      <c r="AH176" s="31">
        <f t="shared" si="34"/>
        <v>282</v>
      </c>
    </row>
    <row r="177" spans="1:34" hidden="1" x14ac:dyDescent="0.25">
      <c r="A177" t="s">
        <v>2</v>
      </c>
      <c r="D177">
        <f>D159</f>
        <v>130</v>
      </c>
    </row>
    <row r="178" spans="1:34" hidden="1" x14ac:dyDescent="0.25">
      <c r="A178" t="s">
        <v>3</v>
      </c>
      <c r="D178" s="15" t="e">
        <f>D180</f>
        <v>#REF!</v>
      </c>
      <c r="E178" s="19">
        <f t="shared" ref="E178:AH178" si="35">E176*$D177</f>
        <v>36660</v>
      </c>
      <c r="F178" s="19">
        <f t="shared" si="35"/>
        <v>36660</v>
      </c>
      <c r="G178" s="19">
        <f t="shared" si="35"/>
        <v>36660</v>
      </c>
      <c r="H178" s="19">
        <f t="shared" si="35"/>
        <v>36660</v>
      </c>
      <c r="I178" s="19">
        <f t="shared" si="35"/>
        <v>36660</v>
      </c>
      <c r="J178" s="19">
        <f t="shared" si="35"/>
        <v>36660</v>
      </c>
      <c r="K178" s="19">
        <f t="shared" si="35"/>
        <v>36660</v>
      </c>
      <c r="L178" s="19">
        <f t="shared" si="35"/>
        <v>36660</v>
      </c>
      <c r="M178" s="19">
        <f t="shared" si="35"/>
        <v>36660</v>
      </c>
      <c r="N178" s="19">
        <f t="shared" si="35"/>
        <v>36660</v>
      </c>
      <c r="O178" s="19">
        <f t="shared" si="35"/>
        <v>36660</v>
      </c>
      <c r="P178" s="19">
        <f t="shared" si="35"/>
        <v>36660</v>
      </c>
      <c r="Q178" s="19">
        <f t="shared" si="35"/>
        <v>36660</v>
      </c>
      <c r="R178" s="19">
        <f t="shared" si="35"/>
        <v>36660</v>
      </c>
      <c r="S178" s="1">
        <f t="shared" si="35"/>
        <v>36660</v>
      </c>
      <c r="T178" s="1">
        <f t="shared" si="35"/>
        <v>36660</v>
      </c>
      <c r="U178" s="1">
        <f t="shared" si="35"/>
        <v>36660</v>
      </c>
      <c r="V178" s="1">
        <f t="shared" si="35"/>
        <v>36660</v>
      </c>
      <c r="W178" s="1">
        <f t="shared" si="35"/>
        <v>36660</v>
      </c>
      <c r="X178" s="1">
        <f t="shared" si="35"/>
        <v>36660</v>
      </c>
      <c r="Y178" s="31">
        <f t="shared" si="35"/>
        <v>36660</v>
      </c>
      <c r="Z178" s="31">
        <f t="shared" si="35"/>
        <v>36660</v>
      </c>
      <c r="AA178" s="31">
        <f t="shared" si="35"/>
        <v>36660</v>
      </c>
      <c r="AB178" s="31">
        <f t="shared" si="35"/>
        <v>36660</v>
      </c>
      <c r="AC178" s="31">
        <f t="shared" si="35"/>
        <v>36660</v>
      </c>
      <c r="AD178" s="31">
        <f t="shared" si="35"/>
        <v>36660</v>
      </c>
      <c r="AE178" s="31">
        <f t="shared" si="35"/>
        <v>36660</v>
      </c>
      <c r="AF178" s="31">
        <f t="shared" si="35"/>
        <v>36660</v>
      </c>
      <c r="AG178" s="31">
        <f t="shared" si="35"/>
        <v>36660</v>
      </c>
      <c r="AH178" s="31">
        <f t="shared" si="35"/>
        <v>36660</v>
      </c>
    </row>
    <row r="179" spans="1:34" hidden="1" x14ac:dyDescent="0.25">
      <c r="A179" t="s">
        <v>4</v>
      </c>
      <c r="D179" s="3">
        <f>NPV(C175,E178:X178)</f>
        <v>498221.36380651529</v>
      </c>
    </row>
    <row r="180" spans="1:34" hidden="1" x14ac:dyDescent="0.25">
      <c r="A180" t="s">
        <v>9</v>
      </c>
      <c r="D180" s="9" t="e">
        <f>-#REF!</f>
        <v>#REF!</v>
      </c>
      <c r="E180" s="18" t="e">
        <f>-D180/E176/1000</f>
        <v>#REF!</v>
      </c>
    </row>
    <row r="181" spans="1:34" hidden="1" x14ac:dyDescent="0.25">
      <c r="A181" s="4" t="s">
        <v>8</v>
      </c>
    </row>
    <row r="182" spans="1:34" hidden="1" x14ac:dyDescent="0.25">
      <c r="A182" t="s">
        <v>5</v>
      </c>
    </row>
    <row r="183" spans="1:34" hidden="1" x14ac:dyDescent="0.25">
      <c r="A183" s="4" t="s">
        <v>0</v>
      </c>
      <c r="B183" s="2">
        <v>0</v>
      </c>
      <c r="C183" s="1" t="e">
        <f>D180*(1-B183)</f>
        <v>#REF!</v>
      </c>
      <c r="D183" s="1" t="e">
        <f>D179+C183</f>
        <v>#REF!</v>
      </c>
    </row>
    <row r="184" spans="1:34" hidden="1" x14ac:dyDescent="0.25">
      <c r="A184" s="4" t="s">
        <v>0</v>
      </c>
      <c r="B184" s="2">
        <v>0.3</v>
      </c>
      <c r="C184" s="1" t="e">
        <f>$D180*(1-B184)</f>
        <v>#REF!</v>
      </c>
      <c r="D184" s="5" t="e">
        <f>D179+C184</f>
        <v>#REF!</v>
      </c>
    </row>
    <row r="185" spans="1:34" hidden="1" x14ac:dyDescent="0.25">
      <c r="A185" s="4" t="s">
        <v>0</v>
      </c>
      <c r="B185" s="2">
        <f>B184+5%</f>
        <v>0.35</v>
      </c>
      <c r="C185" s="1" t="e">
        <f>$D180*(1-B185)</f>
        <v>#REF!</v>
      </c>
      <c r="D185" s="10" t="e">
        <f>D179+C185</f>
        <v>#REF!</v>
      </c>
    </row>
    <row r="186" spans="1:34" hidden="1" x14ac:dyDescent="0.25">
      <c r="A186" s="4" t="s">
        <v>0</v>
      </c>
      <c r="B186" s="2">
        <f>B185+5%</f>
        <v>0.39999999999999997</v>
      </c>
      <c r="C186" s="1" t="e">
        <f>$D180*(1-B186)</f>
        <v>#REF!</v>
      </c>
      <c r="D186" s="10" t="e">
        <f>D179+C186</f>
        <v>#REF!</v>
      </c>
    </row>
    <row r="187" spans="1:34" hidden="1" x14ac:dyDescent="0.25">
      <c r="A187" s="4" t="s">
        <v>0</v>
      </c>
      <c r="B187" s="11">
        <f>B186+5%</f>
        <v>0.44999999999999996</v>
      </c>
      <c r="C187" s="1" t="e">
        <f>$D180*(1-B187)</f>
        <v>#REF!</v>
      </c>
      <c r="D187" s="10" t="e">
        <f>D179+C187</f>
        <v>#REF!</v>
      </c>
    </row>
    <row r="188" spans="1:34" hidden="1" x14ac:dyDescent="0.25">
      <c r="A188" s="4" t="s">
        <v>0</v>
      </c>
      <c r="B188" s="11">
        <f>B187+5%</f>
        <v>0.49999999999999994</v>
      </c>
      <c r="C188" s="1" t="e">
        <f>$D180*(1-B188)</f>
        <v>#REF!</v>
      </c>
      <c r="D188" s="10" t="e">
        <f>D179+C188</f>
        <v>#REF!</v>
      </c>
    </row>
    <row r="189" spans="1:34" hidden="1" x14ac:dyDescent="0.25">
      <c r="A189" s="4" t="s">
        <v>0</v>
      </c>
      <c r="B189" s="11">
        <f>B188+5%</f>
        <v>0.54999999999999993</v>
      </c>
      <c r="C189" s="1" t="e">
        <f>$D$180*(1-B189)</f>
        <v>#REF!</v>
      </c>
      <c r="D189" s="5" t="e">
        <f>$D$179+C189</f>
        <v>#REF!</v>
      </c>
    </row>
    <row r="190" spans="1:34" hidden="1" x14ac:dyDescent="0.25">
      <c r="A190" s="4" t="s">
        <v>0</v>
      </c>
      <c r="B190" s="11">
        <f t="shared" ref="B190:B191" si="36">B189+5%</f>
        <v>0.6</v>
      </c>
      <c r="C190" s="1" t="e">
        <f>$D$180*(1-B190)</f>
        <v>#REF!</v>
      </c>
      <c r="D190" s="5" t="e">
        <f>$D$179+C190</f>
        <v>#REF!</v>
      </c>
    </row>
    <row r="191" spans="1:34" hidden="1" x14ac:dyDescent="0.25">
      <c r="A191" s="4" t="s">
        <v>0</v>
      </c>
      <c r="B191" s="11">
        <f t="shared" si="36"/>
        <v>0.65</v>
      </c>
      <c r="C191" s="1" t="e">
        <f>$D$180*(1-B191)</f>
        <v>#REF!</v>
      </c>
      <c r="D191" s="5" t="e">
        <f>$D$179+C191</f>
        <v>#REF!</v>
      </c>
    </row>
    <row r="192" spans="1:34" hidden="1" x14ac:dyDescent="0.25">
      <c r="A192" s="4" t="s">
        <v>11</v>
      </c>
      <c r="D192" s="14" t="e">
        <f>IRR(D178:X178)</f>
        <v>#VALUE!</v>
      </c>
    </row>
    <row r="193" spans="1:34" hidden="1" x14ac:dyDescent="0.25">
      <c r="A193" s="20" t="s">
        <v>12</v>
      </c>
      <c r="B193" s="27"/>
      <c r="C193" s="28"/>
      <c r="D193" s="26" t="e">
        <f>-C191/E178</f>
        <v>#REF!</v>
      </c>
    </row>
    <row r="194" spans="1:34" hidden="1" x14ac:dyDescent="0.25"/>
    <row r="195" spans="1:34" hidden="1" x14ac:dyDescent="0.25">
      <c r="A195" s="8" t="e">
        <f>#REF!</f>
        <v>#REF!</v>
      </c>
      <c r="C195" s="2">
        <f>$D$29</f>
        <v>0.04</v>
      </c>
      <c r="D195" s="6">
        <v>0</v>
      </c>
      <c r="E195" s="6">
        <f>D195+1</f>
        <v>1</v>
      </c>
      <c r="F195" s="6">
        <f t="shared" ref="F195:AH195" si="37">E195+1</f>
        <v>2</v>
      </c>
      <c r="G195" s="6">
        <f t="shared" si="37"/>
        <v>3</v>
      </c>
      <c r="H195" s="6">
        <f t="shared" si="37"/>
        <v>4</v>
      </c>
      <c r="I195" s="6">
        <f t="shared" si="37"/>
        <v>5</v>
      </c>
      <c r="J195" s="6">
        <f t="shared" si="37"/>
        <v>6</v>
      </c>
      <c r="K195" s="6">
        <f t="shared" si="37"/>
        <v>7</v>
      </c>
      <c r="L195" s="6">
        <f t="shared" si="37"/>
        <v>8</v>
      </c>
      <c r="M195" s="6">
        <f t="shared" si="37"/>
        <v>9</v>
      </c>
      <c r="N195" s="6">
        <f t="shared" si="37"/>
        <v>10</v>
      </c>
      <c r="O195" s="6">
        <f t="shared" si="37"/>
        <v>11</v>
      </c>
      <c r="P195" s="6">
        <f t="shared" si="37"/>
        <v>12</v>
      </c>
      <c r="Q195" s="6">
        <f t="shared" si="37"/>
        <v>13</v>
      </c>
      <c r="R195" s="6">
        <f t="shared" si="37"/>
        <v>14</v>
      </c>
      <c r="S195" s="6">
        <f t="shared" si="37"/>
        <v>15</v>
      </c>
      <c r="T195" s="6">
        <f t="shared" si="37"/>
        <v>16</v>
      </c>
      <c r="U195" s="6">
        <f t="shared" si="37"/>
        <v>17</v>
      </c>
      <c r="V195" s="6">
        <f t="shared" si="37"/>
        <v>18</v>
      </c>
      <c r="W195" s="6">
        <f t="shared" si="37"/>
        <v>19</v>
      </c>
      <c r="X195" s="6">
        <f t="shared" si="37"/>
        <v>20</v>
      </c>
      <c r="Y195" s="30">
        <f t="shared" si="37"/>
        <v>21</v>
      </c>
      <c r="Z195" s="30">
        <f t="shared" si="37"/>
        <v>22</v>
      </c>
      <c r="AA195" s="30">
        <f t="shared" si="37"/>
        <v>23</v>
      </c>
      <c r="AB195" s="30">
        <f t="shared" si="37"/>
        <v>24</v>
      </c>
      <c r="AC195" s="30">
        <f t="shared" si="37"/>
        <v>25</v>
      </c>
      <c r="AD195" s="30">
        <f t="shared" si="37"/>
        <v>26</v>
      </c>
      <c r="AE195" s="30">
        <f t="shared" si="37"/>
        <v>27</v>
      </c>
      <c r="AF195" s="30">
        <f t="shared" si="37"/>
        <v>28</v>
      </c>
      <c r="AG195" s="30">
        <f t="shared" si="37"/>
        <v>29</v>
      </c>
      <c r="AH195" s="30">
        <f t="shared" si="37"/>
        <v>30</v>
      </c>
    </row>
    <row r="196" spans="1:34" hidden="1" x14ac:dyDescent="0.25">
      <c r="A196" t="s">
        <v>1</v>
      </c>
      <c r="E196" s="9">
        <v>1127</v>
      </c>
      <c r="F196" s="1">
        <f>E196</f>
        <v>1127</v>
      </c>
      <c r="G196" s="1">
        <f t="shared" ref="G196:AH196" si="38">F196</f>
        <v>1127</v>
      </c>
      <c r="H196" s="1">
        <f t="shared" si="38"/>
        <v>1127</v>
      </c>
      <c r="I196" s="1">
        <f t="shared" si="38"/>
        <v>1127</v>
      </c>
      <c r="J196" s="1">
        <f t="shared" si="38"/>
        <v>1127</v>
      </c>
      <c r="K196" s="1">
        <f t="shared" si="38"/>
        <v>1127</v>
      </c>
      <c r="L196" s="1">
        <f t="shared" si="38"/>
        <v>1127</v>
      </c>
      <c r="M196" s="1">
        <f t="shared" si="38"/>
        <v>1127</v>
      </c>
      <c r="N196" s="1">
        <f t="shared" si="38"/>
        <v>1127</v>
      </c>
      <c r="O196" s="1">
        <f t="shared" si="38"/>
        <v>1127</v>
      </c>
      <c r="P196" s="1">
        <f t="shared" si="38"/>
        <v>1127</v>
      </c>
      <c r="Q196" s="1">
        <f t="shared" si="38"/>
        <v>1127</v>
      </c>
      <c r="R196" s="1">
        <f t="shared" si="38"/>
        <v>1127</v>
      </c>
      <c r="S196" s="1">
        <f t="shared" si="38"/>
        <v>1127</v>
      </c>
      <c r="T196" s="1">
        <f t="shared" si="38"/>
        <v>1127</v>
      </c>
      <c r="U196" s="1">
        <f t="shared" si="38"/>
        <v>1127</v>
      </c>
      <c r="V196" s="1">
        <f t="shared" si="38"/>
        <v>1127</v>
      </c>
      <c r="W196" s="1">
        <f t="shared" si="38"/>
        <v>1127</v>
      </c>
      <c r="X196" s="1">
        <f t="shared" si="38"/>
        <v>1127</v>
      </c>
      <c r="Y196" s="31">
        <f t="shared" si="38"/>
        <v>1127</v>
      </c>
      <c r="Z196" s="31">
        <f t="shared" si="38"/>
        <v>1127</v>
      </c>
      <c r="AA196" s="31">
        <f t="shared" si="38"/>
        <v>1127</v>
      </c>
      <c r="AB196" s="31">
        <f t="shared" si="38"/>
        <v>1127</v>
      </c>
      <c r="AC196" s="31">
        <f t="shared" si="38"/>
        <v>1127</v>
      </c>
      <c r="AD196" s="31">
        <f t="shared" si="38"/>
        <v>1127</v>
      </c>
      <c r="AE196" s="31">
        <f t="shared" si="38"/>
        <v>1127</v>
      </c>
      <c r="AF196" s="31">
        <f t="shared" si="38"/>
        <v>1127</v>
      </c>
      <c r="AG196" s="31">
        <f t="shared" si="38"/>
        <v>1127</v>
      </c>
      <c r="AH196" s="31">
        <f t="shared" si="38"/>
        <v>1127</v>
      </c>
    </row>
    <row r="197" spans="1:34" hidden="1" x14ac:dyDescent="0.25">
      <c r="A197" t="s">
        <v>2</v>
      </c>
      <c r="D197">
        <f>0.11*1000</f>
        <v>110</v>
      </c>
    </row>
    <row r="198" spans="1:34" hidden="1" x14ac:dyDescent="0.25">
      <c r="A198" t="s">
        <v>3</v>
      </c>
      <c r="D198" s="15" t="e">
        <f>D200</f>
        <v>#REF!</v>
      </c>
      <c r="E198" s="19">
        <f t="shared" ref="E198:AH198" si="39">E196*$D197</f>
        <v>123970</v>
      </c>
      <c r="F198" s="19">
        <f t="shared" si="39"/>
        <v>123970</v>
      </c>
      <c r="G198" s="19">
        <f t="shared" si="39"/>
        <v>123970</v>
      </c>
      <c r="H198" s="19">
        <f t="shared" si="39"/>
        <v>123970</v>
      </c>
      <c r="I198" s="19">
        <f t="shared" si="39"/>
        <v>123970</v>
      </c>
      <c r="J198" s="19">
        <f t="shared" si="39"/>
        <v>123970</v>
      </c>
      <c r="K198" s="19">
        <f t="shared" si="39"/>
        <v>123970</v>
      </c>
      <c r="L198" s="19">
        <f t="shared" si="39"/>
        <v>123970</v>
      </c>
      <c r="M198" s="19">
        <f t="shared" si="39"/>
        <v>123970</v>
      </c>
      <c r="N198" s="19">
        <f t="shared" si="39"/>
        <v>123970</v>
      </c>
      <c r="O198" s="19">
        <f t="shared" si="39"/>
        <v>123970</v>
      </c>
      <c r="P198" s="19">
        <f t="shared" si="39"/>
        <v>123970</v>
      </c>
      <c r="Q198" s="19">
        <f t="shared" si="39"/>
        <v>123970</v>
      </c>
      <c r="R198" s="1">
        <f t="shared" si="39"/>
        <v>123970</v>
      </c>
      <c r="S198" s="1">
        <f t="shared" si="39"/>
        <v>123970</v>
      </c>
      <c r="T198" s="1">
        <f t="shared" si="39"/>
        <v>123970</v>
      </c>
      <c r="U198" s="1">
        <f t="shared" si="39"/>
        <v>123970</v>
      </c>
      <c r="V198" s="1">
        <f t="shared" si="39"/>
        <v>123970</v>
      </c>
      <c r="W198" s="1">
        <f t="shared" si="39"/>
        <v>123970</v>
      </c>
      <c r="X198" s="1">
        <f t="shared" si="39"/>
        <v>123970</v>
      </c>
      <c r="Y198" s="31">
        <f t="shared" si="39"/>
        <v>123970</v>
      </c>
      <c r="Z198" s="31">
        <f t="shared" si="39"/>
        <v>123970</v>
      </c>
      <c r="AA198" s="31">
        <f t="shared" si="39"/>
        <v>123970</v>
      </c>
      <c r="AB198" s="31">
        <f t="shared" si="39"/>
        <v>123970</v>
      </c>
      <c r="AC198" s="31">
        <f t="shared" si="39"/>
        <v>123970</v>
      </c>
      <c r="AD198" s="31">
        <f t="shared" si="39"/>
        <v>123970</v>
      </c>
      <c r="AE198" s="31">
        <f t="shared" si="39"/>
        <v>123970</v>
      </c>
      <c r="AF198" s="31">
        <f t="shared" si="39"/>
        <v>123970</v>
      </c>
      <c r="AG198" s="31">
        <f t="shared" si="39"/>
        <v>123970</v>
      </c>
      <c r="AH198" s="31">
        <f t="shared" si="39"/>
        <v>123970</v>
      </c>
    </row>
    <row r="199" spans="1:34" hidden="1" x14ac:dyDescent="0.25">
      <c r="A199" t="s">
        <v>4</v>
      </c>
      <c r="D199" s="3">
        <f>NPV(C195,E198:X198)</f>
        <v>1684792.7569856436</v>
      </c>
    </row>
    <row r="200" spans="1:34" hidden="1" x14ac:dyDescent="0.25">
      <c r="A200" t="s">
        <v>9</v>
      </c>
      <c r="D200" s="9" t="e">
        <f>-#REF!</f>
        <v>#REF!</v>
      </c>
      <c r="E200" s="18" t="e">
        <f>-D200/E196/1000</f>
        <v>#REF!</v>
      </c>
    </row>
    <row r="201" spans="1:34" hidden="1" x14ac:dyDescent="0.25">
      <c r="A201" s="4" t="s">
        <v>8</v>
      </c>
    </row>
    <row r="202" spans="1:34" hidden="1" x14ac:dyDescent="0.25">
      <c r="A202" t="s">
        <v>5</v>
      </c>
    </row>
    <row r="203" spans="1:34" hidden="1" x14ac:dyDescent="0.25">
      <c r="A203" s="4" t="s">
        <v>0</v>
      </c>
      <c r="B203" s="2">
        <v>0</v>
      </c>
      <c r="C203" s="1" t="e">
        <f>D200*(1-B203)</f>
        <v>#REF!</v>
      </c>
      <c r="D203" s="1" t="e">
        <f>D199+C203</f>
        <v>#REF!</v>
      </c>
    </row>
    <row r="204" spans="1:34" hidden="1" x14ac:dyDescent="0.25">
      <c r="A204" s="4" t="s">
        <v>0</v>
      </c>
      <c r="B204" s="2">
        <v>0.3</v>
      </c>
      <c r="C204" s="1" t="e">
        <f>$D200*(1-B204)</f>
        <v>#REF!</v>
      </c>
      <c r="D204" s="1" t="e">
        <f>D199+C204</f>
        <v>#REF!</v>
      </c>
    </row>
    <row r="205" spans="1:34" hidden="1" x14ac:dyDescent="0.25">
      <c r="A205" s="4" t="s">
        <v>0</v>
      </c>
      <c r="B205" s="2">
        <f>B204+5%</f>
        <v>0.35</v>
      </c>
      <c r="C205" s="1" t="e">
        <f>$D200*(1-B205)</f>
        <v>#REF!</v>
      </c>
      <c r="D205" s="1" t="e">
        <f>D199+C205</f>
        <v>#REF!</v>
      </c>
    </row>
    <row r="206" spans="1:34" hidden="1" x14ac:dyDescent="0.25">
      <c r="A206" s="4" t="s">
        <v>0</v>
      </c>
      <c r="B206" s="2">
        <f>B205+5%</f>
        <v>0.39999999999999997</v>
      </c>
      <c r="C206" s="1" t="e">
        <f>$D200*(1-B206)</f>
        <v>#REF!</v>
      </c>
      <c r="D206" s="1" t="e">
        <f>D199+C206</f>
        <v>#REF!</v>
      </c>
    </row>
    <row r="207" spans="1:34" hidden="1" x14ac:dyDescent="0.25">
      <c r="A207" s="4" t="s">
        <v>0</v>
      </c>
      <c r="B207" s="2">
        <f t="shared" ref="B207:B210" si="40">B206+5%</f>
        <v>0.44999999999999996</v>
      </c>
      <c r="C207" s="1" t="e">
        <f>$D$200*(1-B207)</f>
        <v>#REF!</v>
      </c>
      <c r="D207" s="5" t="e">
        <f>$D$199+C207</f>
        <v>#REF!</v>
      </c>
    </row>
    <row r="208" spans="1:34" hidden="1" x14ac:dyDescent="0.25">
      <c r="A208" s="4" t="s">
        <v>0</v>
      </c>
      <c r="B208" s="2">
        <f t="shared" si="40"/>
        <v>0.49999999999999994</v>
      </c>
      <c r="C208" s="1" t="e">
        <f>$D$200*(1-B208)</f>
        <v>#REF!</v>
      </c>
      <c r="D208" s="5" t="e">
        <f>$D$199+C208</f>
        <v>#REF!</v>
      </c>
    </row>
    <row r="209" spans="1:34" hidden="1" x14ac:dyDescent="0.25">
      <c r="A209" s="4" t="s">
        <v>0</v>
      </c>
      <c r="B209" s="2">
        <f t="shared" si="40"/>
        <v>0.54999999999999993</v>
      </c>
      <c r="C209" s="1" t="e">
        <f>$D$200*(1-B209)</f>
        <v>#REF!</v>
      </c>
      <c r="D209" s="5" t="e">
        <f>$D$199+C209</f>
        <v>#REF!</v>
      </c>
    </row>
    <row r="210" spans="1:34" hidden="1" x14ac:dyDescent="0.25">
      <c r="A210" s="4" t="s">
        <v>0</v>
      </c>
      <c r="B210" s="2">
        <f t="shared" si="40"/>
        <v>0.6</v>
      </c>
      <c r="C210" s="1" t="e">
        <f>$D$200*(1-B210)</f>
        <v>#REF!</v>
      </c>
      <c r="D210" s="5" t="e">
        <f>$D$199+C210</f>
        <v>#REF!</v>
      </c>
    </row>
    <row r="211" spans="1:34" hidden="1" x14ac:dyDescent="0.25">
      <c r="A211" s="4" t="s">
        <v>11</v>
      </c>
      <c r="D211" s="14" t="e">
        <f>IRR(D198:X198)</f>
        <v>#VALUE!</v>
      </c>
    </row>
    <row r="212" spans="1:34" hidden="1" x14ac:dyDescent="0.25">
      <c r="A212" s="20" t="s">
        <v>12</v>
      </c>
      <c r="B212" s="21"/>
      <c r="C212" s="19"/>
      <c r="D212" s="26" t="e">
        <f>-C210/E198</f>
        <v>#REF!</v>
      </c>
    </row>
    <row r="213" spans="1:34" hidden="1" x14ac:dyDescent="0.25"/>
    <row r="214" spans="1:34" hidden="1" x14ac:dyDescent="0.25">
      <c r="A214" s="9" t="e">
        <f>#REF!</f>
        <v>#REF!</v>
      </c>
      <c r="C214" s="2">
        <f>$D$29</f>
        <v>0.04</v>
      </c>
      <c r="D214" s="6">
        <v>0</v>
      </c>
      <c r="E214" s="6">
        <f>D214+1</f>
        <v>1</v>
      </c>
      <c r="F214" s="6">
        <f t="shared" ref="F214:AH214" si="41">E214+1</f>
        <v>2</v>
      </c>
      <c r="G214" s="6">
        <f t="shared" si="41"/>
        <v>3</v>
      </c>
      <c r="H214" s="6">
        <f t="shared" si="41"/>
        <v>4</v>
      </c>
      <c r="I214" s="6">
        <f t="shared" si="41"/>
        <v>5</v>
      </c>
      <c r="J214" s="6">
        <f t="shared" si="41"/>
        <v>6</v>
      </c>
      <c r="K214" s="6">
        <f t="shared" si="41"/>
        <v>7</v>
      </c>
      <c r="L214" s="6">
        <f t="shared" si="41"/>
        <v>8</v>
      </c>
      <c r="M214" s="6">
        <f t="shared" si="41"/>
        <v>9</v>
      </c>
      <c r="N214" s="6">
        <f t="shared" si="41"/>
        <v>10</v>
      </c>
      <c r="O214" s="6">
        <f t="shared" si="41"/>
        <v>11</v>
      </c>
      <c r="P214" s="6">
        <f t="shared" si="41"/>
        <v>12</v>
      </c>
      <c r="Q214" s="6">
        <f t="shared" si="41"/>
        <v>13</v>
      </c>
      <c r="R214" s="6">
        <f t="shared" si="41"/>
        <v>14</v>
      </c>
      <c r="S214" s="6">
        <f t="shared" si="41"/>
        <v>15</v>
      </c>
      <c r="T214" s="6">
        <f t="shared" si="41"/>
        <v>16</v>
      </c>
      <c r="U214" s="6">
        <f t="shared" si="41"/>
        <v>17</v>
      </c>
      <c r="V214" s="6">
        <f t="shared" si="41"/>
        <v>18</v>
      </c>
      <c r="W214" s="6">
        <f t="shared" si="41"/>
        <v>19</v>
      </c>
      <c r="X214" s="6">
        <f t="shared" si="41"/>
        <v>20</v>
      </c>
      <c r="Y214" s="30">
        <f t="shared" si="41"/>
        <v>21</v>
      </c>
      <c r="Z214" s="30">
        <f t="shared" si="41"/>
        <v>22</v>
      </c>
      <c r="AA214" s="30">
        <f t="shared" si="41"/>
        <v>23</v>
      </c>
      <c r="AB214" s="30">
        <f t="shared" si="41"/>
        <v>24</v>
      </c>
      <c r="AC214" s="30">
        <f t="shared" si="41"/>
        <v>25</v>
      </c>
      <c r="AD214" s="30">
        <f t="shared" si="41"/>
        <v>26</v>
      </c>
      <c r="AE214" s="30">
        <f t="shared" si="41"/>
        <v>27</v>
      </c>
      <c r="AF214" s="30">
        <f t="shared" si="41"/>
        <v>28</v>
      </c>
      <c r="AG214" s="30">
        <f t="shared" si="41"/>
        <v>29</v>
      </c>
      <c r="AH214" s="30">
        <f t="shared" si="41"/>
        <v>30</v>
      </c>
    </row>
    <row r="215" spans="1:34" hidden="1" x14ac:dyDescent="0.25">
      <c r="A215" t="s">
        <v>1</v>
      </c>
      <c r="E215" s="9">
        <v>430</v>
      </c>
      <c r="F215" s="1">
        <f>E215</f>
        <v>430</v>
      </c>
      <c r="G215" s="1">
        <f t="shared" ref="G215:AH215" si="42">F215</f>
        <v>430</v>
      </c>
      <c r="H215" s="1">
        <f t="shared" si="42"/>
        <v>430</v>
      </c>
      <c r="I215" s="1">
        <f t="shared" si="42"/>
        <v>430</v>
      </c>
      <c r="J215" s="1">
        <f t="shared" si="42"/>
        <v>430</v>
      </c>
      <c r="K215" s="1">
        <f t="shared" si="42"/>
        <v>430</v>
      </c>
      <c r="L215" s="1">
        <f t="shared" si="42"/>
        <v>430</v>
      </c>
      <c r="M215" s="1">
        <f t="shared" si="42"/>
        <v>430</v>
      </c>
      <c r="N215" s="1">
        <f t="shared" si="42"/>
        <v>430</v>
      </c>
      <c r="O215" s="1">
        <f t="shared" si="42"/>
        <v>430</v>
      </c>
      <c r="P215" s="1">
        <f t="shared" si="42"/>
        <v>430</v>
      </c>
      <c r="Q215" s="1">
        <f t="shared" si="42"/>
        <v>430</v>
      </c>
      <c r="R215" s="1">
        <f t="shared" si="42"/>
        <v>430</v>
      </c>
      <c r="S215" s="1">
        <f t="shared" si="42"/>
        <v>430</v>
      </c>
      <c r="T215" s="1">
        <f t="shared" si="42"/>
        <v>430</v>
      </c>
      <c r="U215" s="1">
        <f t="shared" si="42"/>
        <v>430</v>
      </c>
      <c r="V215" s="1">
        <f t="shared" si="42"/>
        <v>430</v>
      </c>
      <c r="W215" s="1">
        <f t="shared" si="42"/>
        <v>430</v>
      </c>
      <c r="X215" s="1">
        <f t="shared" si="42"/>
        <v>430</v>
      </c>
      <c r="Y215" s="31">
        <f t="shared" si="42"/>
        <v>430</v>
      </c>
      <c r="Z215" s="31">
        <f t="shared" si="42"/>
        <v>430</v>
      </c>
      <c r="AA215" s="31">
        <f t="shared" si="42"/>
        <v>430</v>
      </c>
      <c r="AB215" s="31">
        <f t="shared" si="42"/>
        <v>430</v>
      </c>
      <c r="AC215" s="31">
        <f t="shared" si="42"/>
        <v>430</v>
      </c>
      <c r="AD215" s="31">
        <f t="shared" si="42"/>
        <v>430</v>
      </c>
      <c r="AE215" s="31">
        <f t="shared" si="42"/>
        <v>430</v>
      </c>
      <c r="AF215" s="31">
        <f t="shared" si="42"/>
        <v>430</v>
      </c>
      <c r="AG215" s="31">
        <f t="shared" si="42"/>
        <v>430</v>
      </c>
      <c r="AH215" s="31">
        <f t="shared" si="42"/>
        <v>430</v>
      </c>
    </row>
    <row r="216" spans="1:34" hidden="1" x14ac:dyDescent="0.25">
      <c r="A216" t="s">
        <v>2</v>
      </c>
      <c r="D216">
        <f>0.11*1000</f>
        <v>110</v>
      </c>
    </row>
    <row r="217" spans="1:34" hidden="1" x14ac:dyDescent="0.25">
      <c r="A217" t="s">
        <v>3</v>
      </c>
      <c r="D217" s="15" t="e">
        <f>D219</f>
        <v>#REF!</v>
      </c>
      <c r="E217" s="19">
        <f t="shared" ref="E217:AH217" si="43">E215*$D216</f>
        <v>47300</v>
      </c>
      <c r="F217" s="19">
        <f t="shared" si="43"/>
        <v>47300</v>
      </c>
      <c r="G217" s="19">
        <f t="shared" si="43"/>
        <v>47300</v>
      </c>
      <c r="H217" s="19">
        <f t="shared" si="43"/>
        <v>47300</v>
      </c>
      <c r="I217" s="19">
        <f t="shared" si="43"/>
        <v>47300</v>
      </c>
      <c r="J217" s="19">
        <f t="shared" si="43"/>
        <v>47300</v>
      </c>
      <c r="K217" s="19">
        <f t="shared" si="43"/>
        <v>47300</v>
      </c>
      <c r="L217" s="19">
        <f t="shared" si="43"/>
        <v>47300</v>
      </c>
      <c r="M217" s="19">
        <f t="shared" si="43"/>
        <v>47300</v>
      </c>
      <c r="N217" s="19">
        <f t="shared" si="43"/>
        <v>47300</v>
      </c>
      <c r="O217" s="19">
        <f t="shared" si="43"/>
        <v>47300</v>
      </c>
      <c r="P217" s="19">
        <f t="shared" si="43"/>
        <v>47300</v>
      </c>
      <c r="Q217" s="19">
        <f t="shared" si="43"/>
        <v>47300</v>
      </c>
      <c r="R217" s="1">
        <f t="shared" si="43"/>
        <v>47300</v>
      </c>
      <c r="S217" s="1">
        <f t="shared" si="43"/>
        <v>47300</v>
      </c>
      <c r="T217" s="1">
        <f t="shared" si="43"/>
        <v>47300</v>
      </c>
      <c r="U217" s="1">
        <f t="shared" si="43"/>
        <v>47300</v>
      </c>
      <c r="V217" s="1">
        <f t="shared" si="43"/>
        <v>47300</v>
      </c>
      <c r="W217" s="1">
        <f t="shared" si="43"/>
        <v>47300</v>
      </c>
      <c r="X217" s="1">
        <f t="shared" si="43"/>
        <v>47300</v>
      </c>
      <c r="Y217" s="31">
        <f t="shared" si="43"/>
        <v>47300</v>
      </c>
      <c r="Z217" s="31">
        <f t="shared" si="43"/>
        <v>47300</v>
      </c>
      <c r="AA217" s="31">
        <f t="shared" si="43"/>
        <v>47300</v>
      </c>
      <c r="AB217" s="31">
        <f t="shared" si="43"/>
        <v>47300</v>
      </c>
      <c r="AC217" s="31">
        <f t="shared" si="43"/>
        <v>47300</v>
      </c>
      <c r="AD217" s="31">
        <f t="shared" si="43"/>
        <v>47300</v>
      </c>
      <c r="AE217" s="31">
        <f t="shared" si="43"/>
        <v>47300</v>
      </c>
      <c r="AF217" s="31">
        <f t="shared" si="43"/>
        <v>47300</v>
      </c>
      <c r="AG217" s="31">
        <f t="shared" si="43"/>
        <v>47300</v>
      </c>
      <c r="AH217" s="31">
        <f t="shared" si="43"/>
        <v>47300</v>
      </c>
    </row>
    <row r="218" spans="1:34" hidden="1" x14ac:dyDescent="0.25">
      <c r="A218" t="s">
        <v>4</v>
      </c>
      <c r="D218" s="3">
        <f>NPV(C214,E217:X217)</f>
        <v>642822.43611697142</v>
      </c>
    </row>
    <row r="219" spans="1:34" hidden="1" x14ac:dyDescent="0.25">
      <c r="A219" t="s">
        <v>9</v>
      </c>
      <c r="D219" s="9" t="e">
        <f>-#REF!</f>
        <v>#REF!</v>
      </c>
      <c r="E219" s="18" t="e">
        <f>-D219/E215/1000</f>
        <v>#REF!</v>
      </c>
    </row>
    <row r="220" spans="1:34" hidden="1" x14ac:dyDescent="0.25">
      <c r="A220" s="4" t="s">
        <v>8</v>
      </c>
    </row>
    <row r="221" spans="1:34" hidden="1" x14ac:dyDescent="0.25">
      <c r="A221" t="s">
        <v>5</v>
      </c>
    </row>
    <row r="222" spans="1:34" hidden="1" x14ac:dyDescent="0.25">
      <c r="A222" s="4" t="s">
        <v>0</v>
      </c>
      <c r="B222" s="2">
        <v>0</v>
      </c>
      <c r="C222" s="1" t="e">
        <f>D219*(1-B222)</f>
        <v>#REF!</v>
      </c>
      <c r="D222" s="1" t="e">
        <f>D218+C222</f>
        <v>#REF!</v>
      </c>
    </row>
    <row r="223" spans="1:34" hidden="1" x14ac:dyDescent="0.25">
      <c r="A223" s="4" t="s">
        <v>0</v>
      </c>
      <c r="B223" s="2">
        <v>0.3</v>
      </c>
      <c r="C223" s="1" t="e">
        <f>$D219*(1-B223)</f>
        <v>#REF!</v>
      </c>
      <c r="D223" s="1" t="e">
        <f>D218+C223</f>
        <v>#REF!</v>
      </c>
    </row>
    <row r="224" spans="1:34" hidden="1" x14ac:dyDescent="0.25">
      <c r="A224" s="4" t="s">
        <v>0</v>
      </c>
      <c r="B224" s="2">
        <f>B223+5%</f>
        <v>0.35</v>
      </c>
      <c r="C224" s="1" t="e">
        <f>$D219*(1-B224)</f>
        <v>#REF!</v>
      </c>
      <c r="D224" s="1" t="e">
        <f>D218+C224</f>
        <v>#REF!</v>
      </c>
    </row>
    <row r="225" spans="1:34" hidden="1" x14ac:dyDescent="0.25">
      <c r="A225" s="4" t="s">
        <v>0</v>
      </c>
      <c r="B225" s="2">
        <f>B224+5%</f>
        <v>0.39999999999999997</v>
      </c>
      <c r="C225" s="1" t="e">
        <f>$D219*(1-B225)</f>
        <v>#REF!</v>
      </c>
      <c r="D225" s="1" t="e">
        <f>D218+C225</f>
        <v>#REF!</v>
      </c>
    </row>
    <row r="226" spans="1:34" hidden="1" x14ac:dyDescent="0.25">
      <c r="A226" s="4" t="s">
        <v>0</v>
      </c>
      <c r="B226" s="12">
        <f>B225+5%</f>
        <v>0.44999999999999996</v>
      </c>
      <c r="C226" s="13" t="e">
        <f>$D219*(1-B226)</f>
        <v>#REF!</v>
      </c>
      <c r="D226" s="13" t="e">
        <f>D218+C226</f>
        <v>#REF!</v>
      </c>
    </row>
    <row r="227" spans="1:34" hidden="1" x14ac:dyDescent="0.25">
      <c r="A227" s="4" t="s">
        <v>0</v>
      </c>
      <c r="B227" s="12">
        <f>B226+5%</f>
        <v>0.49999999999999994</v>
      </c>
      <c r="C227" s="13" t="e">
        <f>$D219*(1-B227)</f>
        <v>#REF!</v>
      </c>
      <c r="D227" s="13" t="e">
        <f>D218+C227</f>
        <v>#REF!</v>
      </c>
    </row>
    <row r="228" spans="1:34" hidden="1" x14ac:dyDescent="0.25">
      <c r="A228" s="4" t="s">
        <v>0</v>
      </c>
      <c r="B228" s="12">
        <f>B227+5%</f>
        <v>0.54999999999999993</v>
      </c>
      <c r="C228" s="13" t="e">
        <f>$D219*(1-B228)</f>
        <v>#REF!</v>
      </c>
      <c r="D228" s="13" t="e">
        <f>D218+C228</f>
        <v>#REF!</v>
      </c>
    </row>
    <row r="229" spans="1:34" hidden="1" x14ac:dyDescent="0.25">
      <c r="A229" s="4" t="s">
        <v>0</v>
      </c>
      <c r="B229" s="12">
        <f t="shared" ref="B229:B232" si="44">B228+5%</f>
        <v>0.6</v>
      </c>
      <c r="C229" s="13" t="e">
        <f>$D219*(1-B229)</f>
        <v>#REF!</v>
      </c>
      <c r="D229" s="13" t="e">
        <f>D218+C229</f>
        <v>#REF!</v>
      </c>
    </row>
    <row r="230" spans="1:34" hidden="1" x14ac:dyDescent="0.25">
      <c r="A230" s="4" t="s">
        <v>0</v>
      </c>
      <c r="B230" s="12">
        <f t="shared" si="44"/>
        <v>0.65</v>
      </c>
      <c r="C230" s="13" t="e">
        <f>$D219*(1-B230)</f>
        <v>#REF!</v>
      </c>
      <c r="D230" s="13" t="e">
        <f>D218+C230</f>
        <v>#REF!</v>
      </c>
    </row>
    <row r="231" spans="1:34" hidden="1" x14ac:dyDescent="0.25">
      <c r="A231" s="4" t="s">
        <v>0</v>
      </c>
      <c r="B231" s="12">
        <f t="shared" si="44"/>
        <v>0.70000000000000007</v>
      </c>
      <c r="C231" s="13" t="e">
        <f>$D$219*(1-B231)</f>
        <v>#REF!</v>
      </c>
      <c r="D231" s="5" t="e">
        <f>$D$218+C231</f>
        <v>#REF!</v>
      </c>
    </row>
    <row r="232" spans="1:34" hidden="1" x14ac:dyDescent="0.25">
      <c r="A232" s="4" t="s">
        <v>0</v>
      </c>
      <c r="B232" s="12">
        <f t="shared" si="44"/>
        <v>0.75000000000000011</v>
      </c>
      <c r="C232" s="13" t="e">
        <f>$D$219*(1-B232)</f>
        <v>#REF!</v>
      </c>
      <c r="D232" s="5" t="e">
        <f>$D$218+C232</f>
        <v>#REF!</v>
      </c>
    </row>
    <row r="233" spans="1:34" hidden="1" x14ac:dyDescent="0.25">
      <c r="A233" s="4" t="s">
        <v>11</v>
      </c>
      <c r="D233" s="14" t="e">
        <f>IRR(D217:X217)</f>
        <v>#VALUE!</v>
      </c>
    </row>
    <row r="234" spans="1:34" hidden="1" x14ac:dyDescent="0.25">
      <c r="A234" s="20" t="s">
        <v>12</v>
      </c>
      <c r="B234" s="24"/>
      <c r="C234" s="22"/>
      <c r="D234" s="23" t="e">
        <f>-C232/E217</f>
        <v>#REF!</v>
      </c>
    </row>
    <row r="235" spans="1:34" hidden="1" x14ac:dyDescent="0.25"/>
    <row r="236" spans="1:34" hidden="1" x14ac:dyDescent="0.25">
      <c r="A236" s="9" t="e">
        <f>#REF!</f>
        <v>#REF!</v>
      </c>
      <c r="C236" s="2">
        <f>$D$29</f>
        <v>0.04</v>
      </c>
      <c r="D236" s="6">
        <v>0</v>
      </c>
      <c r="E236" s="6">
        <f>D236+1</f>
        <v>1</v>
      </c>
      <c r="F236" s="6">
        <f t="shared" ref="F236:AH236" si="45">E236+1</f>
        <v>2</v>
      </c>
      <c r="G236" s="6">
        <f t="shared" si="45"/>
        <v>3</v>
      </c>
      <c r="H236" s="6">
        <f t="shared" si="45"/>
        <v>4</v>
      </c>
      <c r="I236" s="6">
        <f t="shared" si="45"/>
        <v>5</v>
      </c>
      <c r="J236" s="6">
        <f t="shared" si="45"/>
        <v>6</v>
      </c>
      <c r="K236" s="6">
        <f t="shared" si="45"/>
        <v>7</v>
      </c>
      <c r="L236" s="6">
        <f t="shared" si="45"/>
        <v>8</v>
      </c>
      <c r="M236" s="6">
        <f t="shared" si="45"/>
        <v>9</v>
      </c>
      <c r="N236" s="6">
        <f t="shared" si="45"/>
        <v>10</v>
      </c>
      <c r="O236" s="6">
        <f t="shared" si="45"/>
        <v>11</v>
      </c>
      <c r="P236" s="6">
        <f t="shared" si="45"/>
        <v>12</v>
      </c>
      <c r="Q236" s="6">
        <f t="shared" si="45"/>
        <v>13</v>
      </c>
      <c r="R236" s="6">
        <f t="shared" si="45"/>
        <v>14</v>
      </c>
      <c r="S236" s="6">
        <f t="shared" si="45"/>
        <v>15</v>
      </c>
      <c r="T236" s="6">
        <f t="shared" si="45"/>
        <v>16</v>
      </c>
      <c r="U236" s="6">
        <f t="shared" si="45"/>
        <v>17</v>
      </c>
      <c r="V236" s="6">
        <f t="shared" si="45"/>
        <v>18</v>
      </c>
      <c r="W236" s="6">
        <f t="shared" si="45"/>
        <v>19</v>
      </c>
      <c r="X236" s="6">
        <f t="shared" si="45"/>
        <v>20</v>
      </c>
      <c r="Y236" s="30">
        <f t="shared" si="45"/>
        <v>21</v>
      </c>
      <c r="Z236" s="30">
        <f t="shared" si="45"/>
        <v>22</v>
      </c>
      <c r="AA236" s="30">
        <f t="shared" si="45"/>
        <v>23</v>
      </c>
      <c r="AB236" s="30">
        <f t="shared" si="45"/>
        <v>24</v>
      </c>
      <c r="AC236" s="30">
        <f t="shared" si="45"/>
        <v>25</v>
      </c>
      <c r="AD236" s="30">
        <f t="shared" si="45"/>
        <v>26</v>
      </c>
      <c r="AE236" s="30">
        <f t="shared" si="45"/>
        <v>27</v>
      </c>
      <c r="AF236" s="30">
        <f t="shared" si="45"/>
        <v>28</v>
      </c>
      <c r="AG236" s="30">
        <f t="shared" si="45"/>
        <v>29</v>
      </c>
      <c r="AH236" s="30">
        <f t="shared" si="45"/>
        <v>30</v>
      </c>
    </row>
    <row r="237" spans="1:34" hidden="1" x14ac:dyDescent="0.25">
      <c r="A237" t="s">
        <v>1</v>
      </c>
      <c r="E237" s="9">
        <v>938.4</v>
      </c>
      <c r="F237" s="1">
        <f>E237</f>
        <v>938.4</v>
      </c>
      <c r="G237" s="1">
        <f t="shared" ref="G237:AH237" si="46">F237</f>
        <v>938.4</v>
      </c>
      <c r="H237" s="1">
        <f t="shared" si="46"/>
        <v>938.4</v>
      </c>
      <c r="I237" s="1">
        <f t="shared" si="46"/>
        <v>938.4</v>
      </c>
      <c r="J237" s="1">
        <f t="shared" si="46"/>
        <v>938.4</v>
      </c>
      <c r="K237" s="1">
        <f t="shared" si="46"/>
        <v>938.4</v>
      </c>
      <c r="L237" s="1">
        <f t="shared" si="46"/>
        <v>938.4</v>
      </c>
      <c r="M237" s="1">
        <f t="shared" si="46"/>
        <v>938.4</v>
      </c>
      <c r="N237" s="1">
        <f t="shared" si="46"/>
        <v>938.4</v>
      </c>
      <c r="O237" s="1">
        <f t="shared" si="46"/>
        <v>938.4</v>
      </c>
      <c r="P237" s="1">
        <f t="shared" si="46"/>
        <v>938.4</v>
      </c>
      <c r="Q237" s="1">
        <f t="shared" si="46"/>
        <v>938.4</v>
      </c>
      <c r="R237" s="1">
        <f t="shared" si="46"/>
        <v>938.4</v>
      </c>
      <c r="S237" s="1">
        <f t="shared" si="46"/>
        <v>938.4</v>
      </c>
      <c r="T237" s="1">
        <f t="shared" si="46"/>
        <v>938.4</v>
      </c>
      <c r="U237" s="1">
        <f t="shared" si="46"/>
        <v>938.4</v>
      </c>
      <c r="V237" s="1">
        <f t="shared" si="46"/>
        <v>938.4</v>
      </c>
      <c r="W237" s="1">
        <f t="shared" si="46"/>
        <v>938.4</v>
      </c>
      <c r="X237" s="1">
        <f t="shared" si="46"/>
        <v>938.4</v>
      </c>
      <c r="Y237" s="31">
        <f t="shared" si="46"/>
        <v>938.4</v>
      </c>
      <c r="Z237" s="31">
        <f t="shared" si="46"/>
        <v>938.4</v>
      </c>
      <c r="AA237" s="31">
        <f t="shared" si="46"/>
        <v>938.4</v>
      </c>
      <c r="AB237" s="31">
        <f t="shared" si="46"/>
        <v>938.4</v>
      </c>
      <c r="AC237" s="31">
        <f t="shared" si="46"/>
        <v>938.4</v>
      </c>
      <c r="AD237" s="31">
        <f t="shared" si="46"/>
        <v>938.4</v>
      </c>
      <c r="AE237" s="31">
        <f t="shared" si="46"/>
        <v>938.4</v>
      </c>
      <c r="AF237" s="31">
        <f t="shared" si="46"/>
        <v>938.4</v>
      </c>
      <c r="AG237" s="31">
        <f t="shared" si="46"/>
        <v>938.4</v>
      </c>
      <c r="AH237" s="31">
        <f t="shared" si="46"/>
        <v>938.4</v>
      </c>
    </row>
    <row r="238" spans="1:34" hidden="1" x14ac:dyDescent="0.25">
      <c r="A238" t="s">
        <v>2</v>
      </c>
      <c r="D238">
        <f>0.11*1000</f>
        <v>110</v>
      </c>
    </row>
    <row r="239" spans="1:34" hidden="1" x14ac:dyDescent="0.25">
      <c r="A239" t="s">
        <v>3</v>
      </c>
      <c r="D239" s="15" t="e">
        <f>D241</f>
        <v>#REF!</v>
      </c>
      <c r="E239" s="19">
        <f t="shared" ref="E239:AH239" si="47">E237*$D238</f>
        <v>103224</v>
      </c>
      <c r="F239" s="19">
        <f t="shared" si="47"/>
        <v>103224</v>
      </c>
      <c r="G239" s="19">
        <f t="shared" si="47"/>
        <v>103224</v>
      </c>
      <c r="H239" s="19">
        <f t="shared" si="47"/>
        <v>103224</v>
      </c>
      <c r="I239" s="19">
        <f t="shared" si="47"/>
        <v>103224</v>
      </c>
      <c r="J239" s="19">
        <f t="shared" si="47"/>
        <v>103224</v>
      </c>
      <c r="K239" s="19">
        <f t="shared" si="47"/>
        <v>103224</v>
      </c>
      <c r="L239" s="19">
        <f t="shared" si="47"/>
        <v>103224</v>
      </c>
      <c r="M239" s="19">
        <f t="shared" si="47"/>
        <v>103224</v>
      </c>
      <c r="N239" s="19">
        <f t="shared" si="47"/>
        <v>103224</v>
      </c>
      <c r="O239" s="19">
        <f t="shared" si="47"/>
        <v>103224</v>
      </c>
      <c r="P239" s="19">
        <f t="shared" si="47"/>
        <v>103224</v>
      </c>
      <c r="Q239" s="19">
        <f t="shared" si="47"/>
        <v>103224</v>
      </c>
      <c r="R239" s="19">
        <f t="shared" si="47"/>
        <v>103224</v>
      </c>
      <c r="S239" s="1">
        <f t="shared" si="47"/>
        <v>103224</v>
      </c>
      <c r="T239" s="1">
        <f t="shared" si="47"/>
        <v>103224</v>
      </c>
      <c r="U239" s="1">
        <f t="shared" si="47"/>
        <v>103224</v>
      </c>
      <c r="V239" s="1">
        <f t="shared" si="47"/>
        <v>103224</v>
      </c>
      <c r="W239" s="1">
        <f t="shared" si="47"/>
        <v>103224</v>
      </c>
      <c r="X239" s="1">
        <f t="shared" si="47"/>
        <v>103224</v>
      </c>
      <c r="Y239" s="31">
        <f t="shared" si="47"/>
        <v>103224</v>
      </c>
      <c r="Z239" s="31">
        <f t="shared" si="47"/>
        <v>103224</v>
      </c>
      <c r="AA239" s="31">
        <f t="shared" si="47"/>
        <v>103224</v>
      </c>
      <c r="AB239" s="31">
        <f t="shared" si="47"/>
        <v>103224</v>
      </c>
      <c r="AC239" s="31">
        <f t="shared" si="47"/>
        <v>103224</v>
      </c>
      <c r="AD239" s="31">
        <f t="shared" si="47"/>
        <v>103224</v>
      </c>
      <c r="AE239" s="31">
        <f t="shared" si="47"/>
        <v>103224</v>
      </c>
      <c r="AF239" s="31">
        <f t="shared" si="47"/>
        <v>103224</v>
      </c>
      <c r="AG239" s="31">
        <f t="shared" si="47"/>
        <v>103224</v>
      </c>
      <c r="AH239" s="31">
        <f t="shared" si="47"/>
        <v>103224</v>
      </c>
    </row>
    <row r="240" spans="1:34" hidden="1" x14ac:dyDescent="0.25">
      <c r="A240" t="s">
        <v>4</v>
      </c>
      <c r="D240" s="3">
        <f>NPV(C236,E239:X239)</f>
        <v>1402847.8466329444</v>
      </c>
    </row>
    <row r="241" spans="1:34" hidden="1" x14ac:dyDescent="0.25">
      <c r="A241" t="s">
        <v>9</v>
      </c>
      <c r="D241" s="9" t="e">
        <f>-#REF!</f>
        <v>#REF!</v>
      </c>
      <c r="E241" s="18" t="e">
        <f>-D241/E237/1000</f>
        <v>#REF!</v>
      </c>
    </row>
    <row r="242" spans="1:34" hidden="1" x14ac:dyDescent="0.25">
      <c r="A242" s="4" t="s">
        <v>8</v>
      </c>
    </row>
    <row r="243" spans="1:34" hidden="1" x14ac:dyDescent="0.25">
      <c r="A243" t="s">
        <v>5</v>
      </c>
    </row>
    <row r="244" spans="1:34" hidden="1" x14ac:dyDescent="0.25">
      <c r="A244" s="4" t="s">
        <v>0</v>
      </c>
      <c r="B244" s="2">
        <v>0</v>
      </c>
      <c r="C244" s="1" t="e">
        <f>D241*(1-B244)</f>
        <v>#REF!</v>
      </c>
      <c r="D244" s="1" t="e">
        <f>D240+C244</f>
        <v>#REF!</v>
      </c>
    </row>
    <row r="245" spans="1:34" hidden="1" x14ac:dyDescent="0.25">
      <c r="A245" s="4" t="s">
        <v>0</v>
      </c>
      <c r="B245" s="2">
        <v>0.3</v>
      </c>
      <c r="C245" s="1" t="e">
        <f>$D241*(1-B245)</f>
        <v>#REF!</v>
      </c>
      <c r="D245" s="1" t="e">
        <f>D240+C245</f>
        <v>#REF!</v>
      </c>
    </row>
    <row r="246" spans="1:34" hidden="1" x14ac:dyDescent="0.25">
      <c r="A246" s="4" t="s">
        <v>0</v>
      </c>
      <c r="B246" s="2">
        <f>B245+5%</f>
        <v>0.35</v>
      </c>
      <c r="C246" s="1" t="e">
        <f>$D241*(1-B246)</f>
        <v>#REF!</v>
      </c>
      <c r="D246" s="1" t="e">
        <f>D240+C246</f>
        <v>#REF!</v>
      </c>
    </row>
    <row r="247" spans="1:34" hidden="1" x14ac:dyDescent="0.25">
      <c r="A247" s="4" t="s">
        <v>0</v>
      </c>
      <c r="B247" s="2">
        <f>B246+5%</f>
        <v>0.39999999999999997</v>
      </c>
      <c r="C247" s="1" t="e">
        <f>$D241*(1-B247)</f>
        <v>#REF!</v>
      </c>
      <c r="D247" s="1" t="e">
        <f>D240+C247</f>
        <v>#REF!</v>
      </c>
    </row>
    <row r="248" spans="1:34" hidden="1" x14ac:dyDescent="0.25">
      <c r="A248" s="4" t="s">
        <v>0</v>
      </c>
      <c r="B248" s="2">
        <f t="shared" ref="B248:B250" si="48">B247+5%</f>
        <v>0.44999999999999996</v>
      </c>
      <c r="C248" s="13" t="e">
        <f>$D$241*(1-B248)</f>
        <v>#REF!</v>
      </c>
      <c r="D248" s="5" t="e">
        <f>$D$240+C248</f>
        <v>#REF!</v>
      </c>
    </row>
    <row r="249" spans="1:34" hidden="1" x14ac:dyDescent="0.25">
      <c r="A249" s="4" t="s">
        <v>0</v>
      </c>
      <c r="B249" s="2">
        <f t="shared" si="48"/>
        <v>0.49999999999999994</v>
      </c>
      <c r="C249" s="13" t="e">
        <f>$D$241*(1-B249)</f>
        <v>#REF!</v>
      </c>
      <c r="D249" s="5" t="e">
        <f>$D$240+C249</f>
        <v>#REF!</v>
      </c>
    </row>
    <row r="250" spans="1:34" hidden="1" x14ac:dyDescent="0.25">
      <c r="A250" s="4" t="s">
        <v>0</v>
      </c>
      <c r="B250" s="2">
        <f t="shared" si="48"/>
        <v>0.54999999999999993</v>
      </c>
      <c r="C250" s="13" t="e">
        <f>$D$241*(1-B250)</f>
        <v>#REF!</v>
      </c>
      <c r="D250" s="5" t="e">
        <f>$D$240+C250</f>
        <v>#REF!</v>
      </c>
    </row>
    <row r="251" spans="1:34" hidden="1" x14ac:dyDescent="0.25">
      <c r="A251" s="4" t="s">
        <v>11</v>
      </c>
      <c r="D251" s="14" t="e">
        <f>IRR(D239:X239)</f>
        <v>#VALUE!</v>
      </c>
    </row>
    <row r="252" spans="1:34" hidden="1" x14ac:dyDescent="0.25">
      <c r="A252" s="20" t="s">
        <v>12</v>
      </c>
      <c r="B252" s="22"/>
      <c r="C252" s="22"/>
      <c r="D252" s="23" t="e">
        <f>-C250/E239</f>
        <v>#REF!</v>
      </c>
    </row>
    <row r="253" spans="1:34" hidden="1" x14ac:dyDescent="0.25"/>
    <row r="254" spans="1:34" hidden="1" x14ac:dyDescent="0.25">
      <c r="A254" s="9" t="e">
        <f>#REF!</f>
        <v>#REF!</v>
      </c>
      <c r="C254" s="2">
        <f>$D$29</f>
        <v>0.04</v>
      </c>
      <c r="D254" s="6">
        <v>0</v>
      </c>
      <c r="E254" s="6">
        <f>D254+1</f>
        <v>1</v>
      </c>
      <c r="F254" s="6">
        <f t="shared" ref="F254:AH254" si="49">E254+1</f>
        <v>2</v>
      </c>
      <c r="G254" s="6">
        <f t="shared" si="49"/>
        <v>3</v>
      </c>
      <c r="H254" s="6">
        <f t="shared" si="49"/>
        <v>4</v>
      </c>
      <c r="I254" s="6">
        <f t="shared" si="49"/>
        <v>5</v>
      </c>
      <c r="J254" s="6">
        <f t="shared" si="49"/>
        <v>6</v>
      </c>
      <c r="K254" s="6">
        <f t="shared" si="49"/>
        <v>7</v>
      </c>
      <c r="L254" s="6">
        <f t="shared" si="49"/>
        <v>8</v>
      </c>
      <c r="M254" s="6">
        <f t="shared" si="49"/>
        <v>9</v>
      </c>
      <c r="N254" s="6">
        <f t="shared" si="49"/>
        <v>10</v>
      </c>
      <c r="O254" s="6">
        <f t="shared" si="49"/>
        <v>11</v>
      </c>
      <c r="P254" s="6">
        <f t="shared" si="49"/>
        <v>12</v>
      </c>
      <c r="Q254" s="6">
        <f t="shared" si="49"/>
        <v>13</v>
      </c>
      <c r="R254" s="6">
        <f t="shared" si="49"/>
        <v>14</v>
      </c>
      <c r="S254" s="6">
        <f t="shared" si="49"/>
        <v>15</v>
      </c>
      <c r="T254" s="6">
        <f t="shared" si="49"/>
        <v>16</v>
      </c>
      <c r="U254" s="6">
        <f t="shared" si="49"/>
        <v>17</v>
      </c>
      <c r="V254" s="6">
        <f t="shared" si="49"/>
        <v>18</v>
      </c>
      <c r="W254" s="6">
        <f t="shared" si="49"/>
        <v>19</v>
      </c>
      <c r="X254" s="6">
        <f t="shared" si="49"/>
        <v>20</v>
      </c>
      <c r="Y254" s="30">
        <f t="shared" si="49"/>
        <v>21</v>
      </c>
      <c r="Z254" s="30">
        <f t="shared" si="49"/>
        <v>22</v>
      </c>
      <c r="AA254" s="30">
        <f t="shared" si="49"/>
        <v>23</v>
      </c>
      <c r="AB254" s="30">
        <f t="shared" si="49"/>
        <v>24</v>
      </c>
      <c r="AC254" s="30">
        <f t="shared" si="49"/>
        <v>25</v>
      </c>
      <c r="AD254" s="30">
        <f t="shared" si="49"/>
        <v>26</v>
      </c>
      <c r="AE254" s="30">
        <f t="shared" si="49"/>
        <v>27</v>
      </c>
      <c r="AF254" s="30">
        <f t="shared" si="49"/>
        <v>28</v>
      </c>
      <c r="AG254" s="30">
        <f t="shared" si="49"/>
        <v>29</v>
      </c>
      <c r="AH254" s="30">
        <f t="shared" si="49"/>
        <v>30</v>
      </c>
    </row>
    <row r="255" spans="1:34" hidden="1" x14ac:dyDescent="0.25">
      <c r="A255" t="s">
        <v>1</v>
      </c>
      <c r="E255" s="9">
        <v>570</v>
      </c>
      <c r="F255" s="1">
        <f>E255</f>
        <v>570</v>
      </c>
      <c r="G255" s="1">
        <f t="shared" ref="G255:AH255" si="50">F255</f>
        <v>570</v>
      </c>
      <c r="H255" s="1">
        <f t="shared" si="50"/>
        <v>570</v>
      </c>
      <c r="I255" s="1">
        <f t="shared" si="50"/>
        <v>570</v>
      </c>
      <c r="J255" s="1">
        <f t="shared" si="50"/>
        <v>570</v>
      </c>
      <c r="K255" s="1">
        <f t="shared" si="50"/>
        <v>570</v>
      </c>
      <c r="L255" s="1">
        <f t="shared" si="50"/>
        <v>570</v>
      </c>
      <c r="M255" s="1">
        <f t="shared" si="50"/>
        <v>570</v>
      </c>
      <c r="N255" s="1">
        <f t="shared" si="50"/>
        <v>570</v>
      </c>
      <c r="O255" s="1">
        <f t="shared" si="50"/>
        <v>570</v>
      </c>
      <c r="P255" s="1">
        <f t="shared" si="50"/>
        <v>570</v>
      </c>
      <c r="Q255" s="1">
        <f t="shared" si="50"/>
        <v>570</v>
      </c>
      <c r="R255" s="1">
        <f t="shared" si="50"/>
        <v>570</v>
      </c>
      <c r="S255" s="1">
        <f t="shared" si="50"/>
        <v>570</v>
      </c>
      <c r="T255" s="1">
        <f t="shared" si="50"/>
        <v>570</v>
      </c>
      <c r="U255" s="1">
        <f t="shared" si="50"/>
        <v>570</v>
      </c>
      <c r="V255" s="1">
        <f t="shared" si="50"/>
        <v>570</v>
      </c>
      <c r="W255" s="1">
        <f t="shared" si="50"/>
        <v>570</v>
      </c>
      <c r="X255" s="1">
        <f t="shared" si="50"/>
        <v>570</v>
      </c>
      <c r="Y255" s="31">
        <f t="shared" si="50"/>
        <v>570</v>
      </c>
      <c r="Z255" s="31">
        <f t="shared" si="50"/>
        <v>570</v>
      </c>
      <c r="AA255" s="31">
        <f t="shared" si="50"/>
        <v>570</v>
      </c>
      <c r="AB255" s="31">
        <f t="shared" si="50"/>
        <v>570</v>
      </c>
      <c r="AC255" s="31">
        <f t="shared" si="50"/>
        <v>570</v>
      </c>
      <c r="AD255" s="31">
        <f t="shared" si="50"/>
        <v>570</v>
      </c>
      <c r="AE255" s="31">
        <f t="shared" si="50"/>
        <v>570</v>
      </c>
      <c r="AF255" s="31">
        <f t="shared" si="50"/>
        <v>570</v>
      </c>
      <c r="AG255" s="31">
        <f t="shared" si="50"/>
        <v>570</v>
      </c>
      <c r="AH255" s="31">
        <f t="shared" si="50"/>
        <v>570</v>
      </c>
    </row>
    <row r="256" spans="1:34" hidden="1" x14ac:dyDescent="0.25">
      <c r="A256" t="s">
        <v>2</v>
      </c>
      <c r="D256">
        <f>0.11*1000</f>
        <v>110</v>
      </c>
    </row>
    <row r="257" spans="1:34" hidden="1" x14ac:dyDescent="0.25">
      <c r="A257" t="s">
        <v>3</v>
      </c>
      <c r="D257" s="15" t="e">
        <f>D259</f>
        <v>#REF!</v>
      </c>
      <c r="E257" s="19">
        <f t="shared" ref="E257:AH257" si="51">E255*$D256</f>
        <v>62700</v>
      </c>
      <c r="F257" s="19">
        <f t="shared" si="51"/>
        <v>62700</v>
      </c>
      <c r="G257" s="19">
        <f t="shared" si="51"/>
        <v>62700</v>
      </c>
      <c r="H257" s="19">
        <f t="shared" si="51"/>
        <v>62700</v>
      </c>
      <c r="I257" s="19">
        <f t="shared" si="51"/>
        <v>62700</v>
      </c>
      <c r="J257" s="19">
        <f t="shared" si="51"/>
        <v>62700</v>
      </c>
      <c r="K257" s="19">
        <f t="shared" si="51"/>
        <v>62700</v>
      </c>
      <c r="L257" s="19">
        <f t="shared" si="51"/>
        <v>62700</v>
      </c>
      <c r="M257" s="19">
        <f t="shared" si="51"/>
        <v>62700</v>
      </c>
      <c r="N257" s="19">
        <f t="shared" si="51"/>
        <v>62700</v>
      </c>
      <c r="O257" s="19">
        <f t="shared" si="51"/>
        <v>62700</v>
      </c>
      <c r="P257" s="19">
        <f t="shared" si="51"/>
        <v>62700</v>
      </c>
      <c r="Q257" s="19">
        <f t="shared" si="51"/>
        <v>62700</v>
      </c>
      <c r="R257" s="19">
        <f t="shared" si="51"/>
        <v>62700</v>
      </c>
      <c r="S257" s="1">
        <f t="shared" si="51"/>
        <v>62700</v>
      </c>
      <c r="T257" s="1">
        <f t="shared" si="51"/>
        <v>62700</v>
      </c>
      <c r="U257" s="1">
        <f t="shared" si="51"/>
        <v>62700</v>
      </c>
      <c r="V257" s="1">
        <f t="shared" si="51"/>
        <v>62700</v>
      </c>
      <c r="W257" s="1">
        <f t="shared" si="51"/>
        <v>62700</v>
      </c>
      <c r="X257" s="1">
        <f t="shared" si="51"/>
        <v>62700</v>
      </c>
      <c r="Y257" s="31">
        <f t="shared" si="51"/>
        <v>62700</v>
      </c>
      <c r="Z257" s="31">
        <f t="shared" si="51"/>
        <v>62700</v>
      </c>
      <c r="AA257" s="31">
        <f t="shared" si="51"/>
        <v>62700</v>
      </c>
      <c r="AB257" s="31">
        <f t="shared" si="51"/>
        <v>62700</v>
      </c>
      <c r="AC257" s="31">
        <f t="shared" si="51"/>
        <v>62700</v>
      </c>
      <c r="AD257" s="31">
        <f t="shared" si="51"/>
        <v>62700</v>
      </c>
      <c r="AE257" s="31">
        <f t="shared" si="51"/>
        <v>62700</v>
      </c>
      <c r="AF257" s="31">
        <f t="shared" si="51"/>
        <v>62700</v>
      </c>
      <c r="AG257" s="31">
        <f t="shared" si="51"/>
        <v>62700</v>
      </c>
      <c r="AH257" s="31">
        <f t="shared" si="51"/>
        <v>62700</v>
      </c>
    </row>
    <row r="258" spans="1:34" hidden="1" x14ac:dyDescent="0.25">
      <c r="A258" t="s">
        <v>4</v>
      </c>
      <c r="D258" s="3">
        <f>NPV(C254,E257:X257)</f>
        <v>852113.46182947373</v>
      </c>
    </row>
    <row r="259" spans="1:34" hidden="1" x14ac:dyDescent="0.25">
      <c r="A259" t="s">
        <v>9</v>
      </c>
      <c r="D259" s="9" t="e">
        <f>-#REF!</f>
        <v>#REF!</v>
      </c>
      <c r="E259" s="18" t="e">
        <f>-D259/E255/1000</f>
        <v>#REF!</v>
      </c>
    </row>
    <row r="260" spans="1:34" hidden="1" x14ac:dyDescent="0.25">
      <c r="A260" s="4" t="s">
        <v>8</v>
      </c>
    </row>
    <row r="261" spans="1:34" hidden="1" x14ac:dyDescent="0.25">
      <c r="A261" t="s">
        <v>5</v>
      </c>
    </row>
    <row r="262" spans="1:34" hidden="1" x14ac:dyDescent="0.25">
      <c r="A262" s="4" t="s">
        <v>0</v>
      </c>
      <c r="B262" s="2">
        <v>0</v>
      </c>
      <c r="C262" s="1" t="e">
        <f>D259*(1-B262)</f>
        <v>#REF!</v>
      </c>
      <c r="D262" s="1" t="e">
        <f>D258+C262</f>
        <v>#REF!</v>
      </c>
    </row>
    <row r="263" spans="1:34" hidden="1" x14ac:dyDescent="0.25">
      <c r="A263" s="4" t="s">
        <v>0</v>
      </c>
      <c r="B263" s="2">
        <v>0.3</v>
      </c>
      <c r="C263" s="1" t="e">
        <f>$D259*(1-B263)</f>
        <v>#REF!</v>
      </c>
      <c r="D263" s="1" t="e">
        <f>D258+C263</f>
        <v>#REF!</v>
      </c>
    </row>
    <row r="264" spans="1:34" hidden="1" x14ac:dyDescent="0.25">
      <c r="A264" s="4" t="s">
        <v>0</v>
      </c>
      <c r="B264" s="2">
        <f>B263+5%</f>
        <v>0.35</v>
      </c>
      <c r="C264" s="1" t="e">
        <f>$D259*(1-B264)</f>
        <v>#REF!</v>
      </c>
      <c r="D264" s="1" t="e">
        <f>D258+C264</f>
        <v>#REF!</v>
      </c>
    </row>
    <row r="265" spans="1:34" hidden="1" x14ac:dyDescent="0.25">
      <c r="A265" s="4" t="s">
        <v>0</v>
      </c>
      <c r="B265" s="2">
        <f>B264+5%</f>
        <v>0.39999999999999997</v>
      </c>
      <c r="C265" s="1" t="e">
        <f>$D259*(1-B265)</f>
        <v>#REF!</v>
      </c>
      <c r="D265" s="1" t="e">
        <f>D258+C265</f>
        <v>#REF!</v>
      </c>
    </row>
    <row r="266" spans="1:34" hidden="1" x14ac:dyDescent="0.25">
      <c r="A266" s="4" t="s">
        <v>0</v>
      </c>
      <c r="B266" s="12">
        <f>B265+5%</f>
        <v>0.44999999999999996</v>
      </c>
      <c r="C266" s="13" t="e">
        <f>$D259*(1-B266)</f>
        <v>#REF!</v>
      </c>
      <c r="D266" s="13" t="e">
        <f>D258+C266</f>
        <v>#REF!</v>
      </c>
    </row>
    <row r="267" spans="1:34" hidden="1" x14ac:dyDescent="0.25">
      <c r="A267" s="4" t="s">
        <v>0</v>
      </c>
      <c r="B267" s="12">
        <f>B266+5%</f>
        <v>0.49999999999999994</v>
      </c>
      <c r="C267" s="13" t="e">
        <f>$D259*(1-B267)</f>
        <v>#REF!</v>
      </c>
      <c r="D267" s="13" t="e">
        <f>D258+C267</f>
        <v>#REF!</v>
      </c>
    </row>
    <row r="268" spans="1:34" hidden="1" x14ac:dyDescent="0.25">
      <c r="A268" s="4" t="s">
        <v>0</v>
      </c>
      <c r="B268" s="12">
        <f t="shared" ref="B268:B270" si="52">B267+5%</f>
        <v>0.54999999999999993</v>
      </c>
      <c r="C268" s="13" t="e">
        <f>$D$259*(1-B268)</f>
        <v>#REF!</v>
      </c>
      <c r="D268" s="5" t="e">
        <f>$D$258+C268</f>
        <v>#REF!</v>
      </c>
    </row>
    <row r="269" spans="1:34" hidden="1" x14ac:dyDescent="0.25">
      <c r="A269" s="4" t="s">
        <v>0</v>
      </c>
      <c r="B269" s="12">
        <f t="shared" si="52"/>
        <v>0.6</v>
      </c>
      <c r="C269" s="13" t="e">
        <f>$D$259*(1-B269)</f>
        <v>#REF!</v>
      </c>
      <c r="D269" s="5" t="e">
        <f>$D$258+C269</f>
        <v>#REF!</v>
      </c>
    </row>
    <row r="270" spans="1:34" hidden="1" x14ac:dyDescent="0.25">
      <c r="A270" s="4" t="s">
        <v>0</v>
      </c>
      <c r="B270" s="12">
        <f t="shared" si="52"/>
        <v>0.65</v>
      </c>
      <c r="C270" s="13" t="e">
        <f>$D$259*(1-B270)</f>
        <v>#REF!</v>
      </c>
      <c r="D270" s="5" t="e">
        <f>$D$258+C270</f>
        <v>#REF!</v>
      </c>
    </row>
    <row r="271" spans="1:34" hidden="1" x14ac:dyDescent="0.25">
      <c r="A271" s="4" t="s">
        <v>11</v>
      </c>
      <c r="D271" s="14" t="e">
        <f>IRR(D257:X257)</f>
        <v>#VALUE!</v>
      </c>
    </row>
    <row r="272" spans="1:34" hidden="1" x14ac:dyDescent="0.25">
      <c r="A272" s="20" t="s">
        <v>12</v>
      </c>
      <c r="B272" s="24"/>
      <c r="C272" s="25"/>
      <c r="D272" s="26" t="e">
        <f>-C270/E257</f>
        <v>#REF!</v>
      </c>
    </row>
    <row r="273" spans="1:34" hidden="1" x14ac:dyDescent="0.25"/>
    <row r="274" spans="1:34" hidden="1" x14ac:dyDescent="0.25">
      <c r="A274" s="17" t="s">
        <v>10</v>
      </c>
      <c r="C274" s="2">
        <f>$D$29</f>
        <v>0.04</v>
      </c>
      <c r="D274" s="6">
        <v>0</v>
      </c>
      <c r="E274" s="6">
        <f>D274+1</f>
        <v>1</v>
      </c>
      <c r="F274" s="6">
        <f t="shared" ref="F274:AH274" si="53">E274+1</f>
        <v>2</v>
      </c>
      <c r="G274" s="6">
        <f t="shared" si="53"/>
        <v>3</v>
      </c>
      <c r="H274" s="6">
        <f t="shared" si="53"/>
        <v>4</v>
      </c>
      <c r="I274" s="6">
        <f t="shared" si="53"/>
        <v>5</v>
      </c>
      <c r="J274" s="6">
        <f t="shared" si="53"/>
        <v>6</v>
      </c>
      <c r="K274" s="6">
        <f t="shared" si="53"/>
        <v>7</v>
      </c>
      <c r="L274" s="6">
        <f t="shared" si="53"/>
        <v>8</v>
      </c>
      <c r="M274" s="6">
        <f t="shared" si="53"/>
        <v>9</v>
      </c>
      <c r="N274" s="6">
        <f t="shared" si="53"/>
        <v>10</v>
      </c>
      <c r="O274" s="6">
        <f t="shared" si="53"/>
        <v>11</v>
      </c>
      <c r="P274" s="6">
        <f t="shared" si="53"/>
        <v>12</v>
      </c>
      <c r="Q274" s="6">
        <f t="shared" si="53"/>
        <v>13</v>
      </c>
      <c r="R274" s="6">
        <f t="shared" si="53"/>
        <v>14</v>
      </c>
      <c r="S274" s="6">
        <f t="shared" si="53"/>
        <v>15</v>
      </c>
      <c r="T274" s="6">
        <f t="shared" si="53"/>
        <v>16</v>
      </c>
      <c r="U274" s="6">
        <f t="shared" si="53"/>
        <v>17</v>
      </c>
      <c r="V274" s="6">
        <f t="shared" si="53"/>
        <v>18</v>
      </c>
      <c r="W274" s="6">
        <f t="shared" si="53"/>
        <v>19</v>
      </c>
      <c r="X274" s="6">
        <f t="shared" si="53"/>
        <v>20</v>
      </c>
      <c r="Y274" s="30">
        <f t="shared" si="53"/>
        <v>21</v>
      </c>
      <c r="Z274" s="30">
        <f t="shared" si="53"/>
        <v>22</v>
      </c>
      <c r="AA274" s="30">
        <f t="shared" si="53"/>
        <v>23</v>
      </c>
      <c r="AB274" s="30">
        <f t="shared" si="53"/>
        <v>24</v>
      </c>
      <c r="AC274" s="30">
        <f t="shared" si="53"/>
        <v>25</v>
      </c>
      <c r="AD274" s="30">
        <f t="shared" si="53"/>
        <v>26</v>
      </c>
      <c r="AE274" s="30">
        <f t="shared" si="53"/>
        <v>27</v>
      </c>
      <c r="AF274" s="30">
        <f t="shared" si="53"/>
        <v>28</v>
      </c>
      <c r="AG274" s="30">
        <f t="shared" si="53"/>
        <v>29</v>
      </c>
      <c r="AH274" s="30">
        <f t="shared" si="53"/>
        <v>30</v>
      </c>
    </row>
    <row r="275" spans="1:34" hidden="1" x14ac:dyDescent="0.25">
      <c r="A275" t="s">
        <v>1</v>
      </c>
      <c r="E275" s="17">
        <f>E24+E158+E176+E196+E215+E237+E255</f>
        <v>5040.3999999999996</v>
      </c>
      <c r="F275" s="1">
        <f>E275</f>
        <v>5040.3999999999996</v>
      </c>
      <c r="G275" s="1">
        <f t="shared" ref="G275:AH275" si="54">F275</f>
        <v>5040.3999999999996</v>
      </c>
      <c r="H275" s="1">
        <f t="shared" si="54"/>
        <v>5040.3999999999996</v>
      </c>
      <c r="I275" s="1">
        <f t="shared" si="54"/>
        <v>5040.3999999999996</v>
      </c>
      <c r="J275" s="1">
        <f t="shared" si="54"/>
        <v>5040.3999999999996</v>
      </c>
      <c r="K275" s="1">
        <f t="shared" si="54"/>
        <v>5040.3999999999996</v>
      </c>
      <c r="L275" s="1">
        <f t="shared" si="54"/>
        <v>5040.3999999999996</v>
      </c>
      <c r="M275" s="1">
        <f t="shared" si="54"/>
        <v>5040.3999999999996</v>
      </c>
      <c r="N275" s="1">
        <f t="shared" si="54"/>
        <v>5040.3999999999996</v>
      </c>
      <c r="O275" s="1">
        <f t="shared" si="54"/>
        <v>5040.3999999999996</v>
      </c>
      <c r="P275" s="1">
        <f t="shared" si="54"/>
        <v>5040.3999999999996</v>
      </c>
      <c r="Q275" s="1">
        <f t="shared" si="54"/>
        <v>5040.3999999999996</v>
      </c>
      <c r="R275" s="1">
        <f t="shared" si="54"/>
        <v>5040.3999999999996</v>
      </c>
      <c r="S275" s="1">
        <f t="shared" si="54"/>
        <v>5040.3999999999996</v>
      </c>
      <c r="T275" s="1">
        <f t="shared" si="54"/>
        <v>5040.3999999999996</v>
      </c>
      <c r="U275" s="1">
        <f t="shared" si="54"/>
        <v>5040.3999999999996</v>
      </c>
      <c r="V275" s="1">
        <f t="shared" si="54"/>
        <v>5040.3999999999996</v>
      </c>
      <c r="W275" s="1">
        <f t="shared" si="54"/>
        <v>5040.3999999999996</v>
      </c>
      <c r="X275" s="1">
        <f t="shared" si="54"/>
        <v>5040.3999999999996</v>
      </c>
      <c r="Y275" s="31">
        <f t="shared" si="54"/>
        <v>5040.3999999999996</v>
      </c>
      <c r="Z275" s="31">
        <f t="shared" si="54"/>
        <v>5040.3999999999996</v>
      </c>
      <c r="AA275" s="31">
        <f t="shared" si="54"/>
        <v>5040.3999999999996</v>
      </c>
      <c r="AB275" s="31">
        <f t="shared" si="54"/>
        <v>5040.3999999999996</v>
      </c>
      <c r="AC275" s="31">
        <f t="shared" si="54"/>
        <v>5040.3999999999996</v>
      </c>
      <c r="AD275" s="31">
        <f t="shared" si="54"/>
        <v>5040.3999999999996</v>
      </c>
      <c r="AE275" s="31">
        <f t="shared" si="54"/>
        <v>5040.3999999999996</v>
      </c>
      <c r="AF275" s="31">
        <f t="shared" si="54"/>
        <v>5040.3999999999996</v>
      </c>
      <c r="AG275" s="31">
        <f t="shared" si="54"/>
        <v>5040.3999999999996</v>
      </c>
      <c r="AH275" s="31">
        <f t="shared" si="54"/>
        <v>5040.3999999999996</v>
      </c>
    </row>
    <row r="276" spans="1:34" hidden="1" x14ac:dyDescent="0.25">
      <c r="A276" t="s">
        <v>2</v>
      </c>
      <c r="D276">
        <f>0.11*1000</f>
        <v>110</v>
      </c>
    </row>
    <row r="277" spans="1:34" hidden="1" x14ac:dyDescent="0.25">
      <c r="A277" t="s">
        <v>3</v>
      </c>
      <c r="D277" s="15" t="e">
        <f>D279</f>
        <v>#REF!</v>
      </c>
      <c r="E277" s="19">
        <f t="shared" ref="E277:AH277" si="55">E275*$D276</f>
        <v>554444</v>
      </c>
      <c r="F277" s="19">
        <f t="shared" si="55"/>
        <v>554444</v>
      </c>
      <c r="G277" s="19">
        <f t="shared" si="55"/>
        <v>554444</v>
      </c>
      <c r="H277" s="19">
        <f t="shared" si="55"/>
        <v>554444</v>
      </c>
      <c r="I277" s="19">
        <f t="shared" si="55"/>
        <v>554444</v>
      </c>
      <c r="J277" s="19">
        <f t="shared" si="55"/>
        <v>554444</v>
      </c>
      <c r="K277" s="19">
        <f t="shared" si="55"/>
        <v>554444</v>
      </c>
      <c r="L277" s="19">
        <f t="shared" si="55"/>
        <v>554444</v>
      </c>
      <c r="M277" s="19">
        <f t="shared" si="55"/>
        <v>554444</v>
      </c>
      <c r="N277" s="19">
        <f t="shared" si="55"/>
        <v>554444</v>
      </c>
      <c r="O277" s="19">
        <f t="shared" si="55"/>
        <v>554444</v>
      </c>
      <c r="P277" s="19">
        <f t="shared" si="55"/>
        <v>554444</v>
      </c>
      <c r="Q277" s="19">
        <f t="shared" si="55"/>
        <v>554444</v>
      </c>
      <c r="R277" s="19">
        <f t="shared" si="55"/>
        <v>554444</v>
      </c>
      <c r="S277" s="1">
        <f t="shared" si="55"/>
        <v>554444</v>
      </c>
      <c r="T277" s="1">
        <f t="shared" si="55"/>
        <v>554444</v>
      </c>
      <c r="U277" s="1">
        <f t="shared" si="55"/>
        <v>554444</v>
      </c>
      <c r="V277" s="1">
        <f t="shared" si="55"/>
        <v>554444</v>
      </c>
      <c r="W277" s="1">
        <f t="shared" si="55"/>
        <v>554444</v>
      </c>
      <c r="X277" s="1">
        <f t="shared" si="55"/>
        <v>554444</v>
      </c>
      <c r="Y277" s="31">
        <f t="shared" si="55"/>
        <v>554444</v>
      </c>
      <c r="Z277" s="31">
        <f t="shared" si="55"/>
        <v>554444</v>
      </c>
      <c r="AA277" s="31">
        <f t="shared" si="55"/>
        <v>554444</v>
      </c>
      <c r="AB277" s="31">
        <f t="shared" si="55"/>
        <v>554444</v>
      </c>
      <c r="AC277" s="31">
        <f t="shared" si="55"/>
        <v>554444</v>
      </c>
      <c r="AD277" s="31">
        <f t="shared" si="55"/>
        <v>554444</v>
      </c>
      <c r="AE277" s="31">
        <f t="shared" si="55"/>
        <v>554444</v>
      </c>
      <c r="AF277" s="31">
        <f t="shared" si="55"/>
        <v>554444</v>
      </c>
      <c r="AG277" s="31">
        <f t="shared" si="55"/>
        <v>554444</v>
      </c>
      <c r="AH277" s="31">
        <f t="shared" si="55"/>
        <v>554444</v>
      </c>
    </row>
    <row r="278" spans="1:34" hidden="1" x14ac:dyDescent="0.25">
      <c r="A278" t="s">
        <v>4</v>
      </c>
      <c r="D278" s="3">
        <f>NPV(C274,E277:X277)</f>
        <v>7535074.9000092633</v>
      </c>
    </row>
    <row r="279" spans="1:34" hidden="1" x14ac:dyDescent="0.25">
      <c r="A279" t="s">
        <v>9</v>
      </c>
      <c r="D279" s="17" t="e">
        <f>D28+D162+D180+D200+D219+D241+D259</f>
        <v>#REF!</v>
      </c>
      <c r="E279" s="18" t="e">
        <f>-D279/E275/1000</f>
        <v>#REF!</v>
      </c>
    </row>
    <row r="280" spans="1:34" hidden="1" x14ac:dyDescent="0.25">
      <c r="A280" s="4" t="s">
        <v>8</v>
      </c>
    </row>
    <row r="281" spans="1:34" hidden="1" x14ac:dyDescent="0.25">
      <c r="A281" t="s">
        <v>5</v>
      </c>
    </row>
    <row r="282" spans="1:34" hidden="1" x14ac:dyDescent="0.25">
      <c r="A282" s="4" t="s">
        <v>0</v>
      </c>
      <c r="B282" s="2">
        <v>0</v>
      </c>
      <c r="C282" s="1" t="e">
        <f>D279*(1-B282)</f>
        <v>#REF!</v>
      </c>
      <c r="D282" s="1" t="e">
        <f>D278+C282</f>
        <v>#REF!</v>
      </c>
    </row>
    <row r="283" spans="1:34" hidden="1" x14ac:dyDescent="0.25">
      <c r="A283" s="4" t="s">
        <v>0</v>
      </c>
      <c r="B283" s="2">
        <v>0.3</v>
      </c>
      <c r="C283" s="1" t="e">
        <f>$D279*(1-B283)</f>
        <v>#REF!</v>
      </c>
      <c r="D283" s="1" t="e">
        <f>D278+C283</f>
        <v>#REF!</v>
      </c>
    </row>
    <row r="284" spans="1:34" hidden="1" x14ac:dyDescent="0.25">
      <c r="A284" s="4" t="s">
        <v>0</v>
      </c>
      <c r="B284" s="2">
        <f>B283+5%</f>
        <v>0.35</v>
      </c>
      <c r="C284" s="1" t="e">
        <f>$D279*(1-B284)</f>
        <v>#REF!</v>
      </c>
      <c r="D284" s="1" t="e">
        <f>D278+C284</f>
        <v>#REF!</v>
      </c>
    </row>
    <row r="285" spans="1:34" hidden="1" x14ac:dyDescent="0.25">
      <c r="A285" s="4" t="s">
        <v>0</v>
      </c>
      <c r="B285" s="2">
        <f>B284+5%</f>
        <v>0.39999999999999997</v>
      </c>
      <c r="C285" s="1" t="e">
        <f>$D279*(1-B285)</f>
        <v>#REF!</v>
      </c>
      <c r="D285" s="1" t="e">
        <f>D278+C285</f>
        <v>#REF!</v>
      </c>
    </row>
    <row r="286" spans="1:34" hidden="1" x14ac:dyDescent="0.25">
      <c r="A286" s="4" t="s">
        <v>0</v>
      </c>
      <c r="B286" s="2">
        <f>B285+5%</f>
        <v>0.44999999999999996</v>
      </c>
      <c r="C286" s="13" t="e">
        <f>$D279*(1-B286)</f>
        <v>#REF!</v>
      </c>
      <c r="D286" s="5" t="e">
        <f>D278+C286</f>
        <v>#REF!</v>
      </c>
    </row>
    <row r="287" spans="1:34" hidden="1" x14ac:dyDescent="0.25">
      <c r="A287" s="4" t="s">
        <v>0</v>
      </c>
      <c r="B287" s="2">
        <f>B286+5%</f>
        <v>0.49999999999999994</v>
      </c>
      <c r="C287" s="13" t="e">
        <f>$D279*(1-B287)</f>
        <v>#REF!</v>
      </c>
      <c r="D287" s="5" t="e">
        <f>D278+C287</f>
        <v>#REF!</v>
      </c>
    </row>
    <row r="288" spans="1:34" hidden="1" x14ac:dyDescent="0.25">
      <c r="A288" s="4" t="s">
        <v>0</v>
      </c>
      <c r="B288" s="2">
        <f>B287+5%</f>
        <v>0.54999999999999993</v>
      </c>
      <c r="C288" s="13" t="e">
        <f t="shared" ref="C288:C297" si="56">$D$279*(1-B288)</f>
        <v>#REF!</v>
      </c>
      <c r="D288" s="5" t="e">
        <f t="shared" ref="D288:D297" si="57">$D$278+C288</f>
        <v>#REF!</v>
      </c>
    </row>
    <row r="289" spans="1:4" hidden="1" x14ac:dyDescent="0.25">
      <c r="A289" s="4" t="s">
        <v>0</v>
      </c>
      <c r="B289" s="2">
        <f t="shared" ref="B289:B293" si="58">B288+5%</f>
        <v>0.6</v>
      </c>
      <c r="C289" s="13" t="e">
        <f t="shared" si="56"/>
        <v>#REF!</v>
      </c>
      <c r="D289" s="5" t="e">
        <f t="shared" si="57"/>
        <v>#REF!</v>
      </c>
    </row>
    <row r="290" spans="1:4" hidden="1" x14ac:dyDescent="0.25">
      <c r="A290" s="4" t="s">
        <v>0</v>
      </c>
      <c r="B290" s="2">
        <f t="shared" si="58"/>
        <v>0.65</v>
      </c>
      <c r="C290" s="13" t="e">
        <f t="shared" si="56"/>
        <v>#REF!</v>
      </c>
      <c r="D290" s="5" t="e">
        <f t="shared" si="57"/>
        <v>#REF!</v>
      </c>
    </row>
    <row r="291" spans="1:4" hidden="1" x14ac:dyDescent="0.25">
      <c r="A291" s="4" t="s">
        <v>0</v>
      </c>
      <c r="B291" s="2">
        <f t="shared" si="58"/>
        <v>0.70000000000000007</v>
      </c>
      <c r="C291" s="13" t="e">
        <f t="shared" si="56"/>
        <v>#REF!</v>
      </c>
      <c r="D291" s="5" t="e">
        <f t="shared" si="57"/>
        <v>#REF!</v>
      </c>
    </row>
    <row r="292" spans="1:4" hidden="1" x14ac:dyDescent="0.25">
      <c r="A292" s="4" t="s">
        <v>0</v>
      </c>
      <c r="B292" s="2">
        <f t="shared" si="58"/>
        <v>0.75000000000000011</v>
      </c>
      <c r="C292" s="13" t="e">
        <f t="shared" si="56"/>
        <v>#REF!</v>
      </c>
      <c r="D292" s="5" t="e">
        <f t="shared" si="57"/>
        <v>#REF!</v>
      </c>
    </row>
    <row r="293" spans="1:4" hidden="1" x14ac:dyDescent="0.25">
      <c r="A293" s="4" t="s">
        <v>0</v>
      </c>
      <c r="B293" s="2">
        <f t="shared" si="58"/>
        <v>0.80000000000000016</v>
      </c>
      <c r="C293" s="13" t="e">
        <f t="shared" si="56"/>
        <v>#REF!</v>
      </c>
      <c r="D293" s="5" t="e">
        <f t="shared" si="57"/>
        <v>#REF!</v>
      </c>
    </row>
    <row r="294" spans="1:4" hidden="1" x14ac:dyDescent="0.25">
      <c r="A294" s="4" t="s">
        <v>0</v>
      </c>
      <c r="B294" s="2">
        <f t="shared" ref="B294:B296" si="59">B293+5%</f>
        <v>0.8500000000000002</v>
      </c>
      <c r="C294" s="13" t="e">
        <f t="shared" si="56"/>
        <v>#REF!</v>
      </c>
      <c r="D294" s="5" t="e">
        <f t="shared" si="57"/>
        <v>#REF!</v>
      </c>
    </row>
    <row r="295" spans="1:4" hidden="1" x14ac:dyDescent="0.25">
      <c r="A295" s="4" t="s">
        <v>0</v>
      </c>
      <c r="B295" s="2">
        <f t="shared" si="59"/>
        <v>0.90000000000000024</v>
      </c>
      <c r="C295" s="13" t="e">
        <f t="shared" si="56"/>
        <v>#REF!</v>
      </c>
      <c r="D295" s="5" t="e">
        <f t="shared" si="57"/>
        <v>#REF!</v>
      </c>
    </row>
    <row r="296" spans="1:4" hidden="1" x14ac:dyDescent="0.25">
      <c r="A296" s="4" t="s">
        <v>0</v>
      </c>
      <c r="B296" s="2">
        <f t="shared" si="59"/>
        <v>0.95000000000000029</v>
      </c>
      <c r="C296" s="13" t="e">
        <f t="shared" si="56"/>
        <v>#REF!</v>
      </c>
      <c r="D296" s="5" t="e">
        <f t="shared" si="57"/>
        <v>#REF!</v>
      </c>
    </row>
    <row r="297" spans="1:4" hidden="1" x14ac:dyDescent="0.25">
      <c r="A297" s="4" t="s">
        <v>0</v>
      </c>
      <c r="B297" s="2">
        <f t="shared" ref="B297" si="60">B296+5%</f>
        <v>1.0000000000000002</v>
      </c>
      <c r="C297" s="13" t="e">
        <f t="shared" si="56"/>
        <v>#REF!</v>
      </c>
      <c r="D297" s="5" t="e">
        <f t="shared" si="57"/>
        <v>#REF!</v>
      </c>
    </row>
    <row r="298" spans="1:4" hidden="1" x14ac:dyDescent="0.25">
      <c r="A298" s="4" t="s">
        <v>11</v>
      </c>
      <c r="D298" s="16" t="e">
        <f>IRR(D277:X277)</f>
        <v>#VALUE!</v>
      </c>
    </row>
    <row r="299" spans="1:4" hidden="1" x14ac:dyDescent="0.25">
      <c r="A299" s="20" t="s">
        <v>12</v>
      </c>
      <c r="B299" s="21"/>
      <c r="C299" s="22"/>
      <c r="D299" s="23" t="e">
        <f>-C288/E277</f>
        <v>#REF!</v>
      </c>
    </row>
  </sheetData>
  <sheetProtection algorithmName="SHA-512" hashValue="GvqyEy0UXaXHY3qbmn6P0odg7XZxwN/es45jZjdU8kauPyEQQ/siah4rqkUnzo9WWKsdKZ4ABQCSfnWNlUM68A==" saltValue="AYBz2nuJ9PQ5H7MCeh3Www==" spinCount="100000" sheet="1" objects="1" scenarios="1"/>
  <conditionalFormatting sqref="D165 D203:D210 D212 D31:E131">
    <cfRule type="cellIs" dxfId="29" priority="48" operator="lessThan">
      <formula>0</formula>
    </cfRule>
  </conditionalFormatting>
  <conditionalFormatting sqref="D183:D186">
    <cfRule type="cellIs" dxfId="28" priority="39" operator="lessThan">
      <formula>0</formula>
    </cfRule>
  </conditionalFormatting>
  <conditionalFormatting sqref="D189:D191 D193">
    <cfRule type="cellIs" dxfId="27" priority="37" operator="lessThan">
      <formula>0</formula>
    </cfRule>
  </conditionalFormatting>
  <conditionalFormatting sqref="D268:D270 D272">
    <cfRule type="cellIs" dxfId="26" priority="25" operator="lessThan">
      <formula>0</formula>
    </cfRule>
  </conditionalFormatting>
  <conditionalFormatting sqref="D282:D286">
    <cfRule type="cellIs" dxfId="25" priority="23" operator="lessThan">
      <formula>0</formula>
    </cfRule>
  </conditionalFormatting>
  <conditionalFormatting sqref="D187:D188">
    <cfRule type="cellIs" dxfId="24" priority="38" operator="lessThan">
      <formula>0</formula>
    </cfRule>
  </conditionalFormatting>
  <conditionalFormatting sqref="D132">
    <cfRule type="cellIs" dxfId="23" priority="20" operator="lessThan">
      <formula>0</formula>
    </cfRule>
  </conditionalFormatting>
  <conditionalFormatting sqref="D222:D226">
    <cfRule type="cellIs" dxfId="22" priority="36" operator="lessThan">
      <formula>0</formula>
    </cfRule>
  </conditionalFormatting>
  <conditionalFormatting sqref="D228:D230">
    <cfRule type="cellIs" dxfId="21" priority="34" operator="lessThan">
      <formula>0</formula>
    </cfRule>
  </conditionalFormatting>
  <conditionalFormatting sqref="D227">
    <cfRule type="cellIs" dxfId="20" priority="35" operator="lessThan">
      <formula>0</formula>
    </cfRule>
  </conditionalFormatting>
  <conditionalFormatting sqref="D231:D232">
    <cfRule type="cellIs" dxfId="19" priority="33" operator="lessThan">
      <formula>0</formula>
    </cfRule>
  </conditionalFormatting>
  <conditionalFormatting sqref="D244:D247">
    <cfRule type="cellIs" dxfId="18" priority="32" operator="lessThan">
      <formula>0</formula>
    </cfRule>
  </conditionalFormatting>
  <conditionalFormatting sqref="D248:D250">
    <cfRule type="cellIs" dxfId="17" priority="28" operator="lessThan">
      <formula>0</formula>
    </cfRule>
  </conditionalFormatting>
  <conditionalFormatting sqref="D262:D266">
    <cfRule type="cellIs" dxfId="16" priority="27" operator="lessThan">
      <formula>0</formula>
    </cfRule>
  </conditionalFormatting>
  <conditionalFormatting sqref="D267">
    <cfRule type="cellIs" dxfId="15" priority="26" operator="lessThan">
      <formula>0</formula>
    </cfRule>
  </conditionalFormatting>
  <conditionalFormatting sqref="D172">
    <cfRule type="cellIs" dxfId="14" priority="19" operator="lessThan">
      <formula>0</formula>
    </cfRule>
  </conditionalFormatting>
  <conditionalFormatting sqref="D192">
    <cfRule type="cellIs" dxfId="13" priority="18" operator="lessThan">
      <formula>0</formula>
    </cfRule>
  </conditionalFormatting>
  <conditionalFormatting sqref="D211">
    <cfRule type="cellIs" dxfId="12" priority="17" operator="lessThan">
      <formula>0</formula>
    </cfRule>
  </conditionalFormatting>
  <conditionalFormatting sqref="D233">
    <cfRule type="cellIs" dxfId="11" priority="16" operator="lessThan">
      <formula>0</formula>
    </cfRule>
  </conditionalFormatting>
  <conditionalFormatting sqref="D251">
    <cfRule type="cellIs" dxfId="10" priority="15" operator="lessThan">
      <formula>0</formula>
    </cfRule>
  </conditionalFormatting>
  <conditionalFormatting sqref="D271">
    <cfRule type="cellIs" dxfId="9" priority="14" operator="lessThan">
      <formula>0</formula>
    </cfRule>
  </conditionalFormatting>
  <conditionalFormatting sqref="D298">
    <cfRule type="cellIs" dxfId="8" priority="13" operator="lessThan">
      <formula>0</formula>
    </cfRule>
  </conditionalFormatting>
  <conditionalFormatting sqref="D166">
    <cfRule type="cellIs" dxfId="7" priority="10" operator="lessThan">
      <formula>0</formula>
    </cfRule>
  </conditionalFormatting>
  <conditionalFormatting sqref="D168:D171 D173">
    <cfRule type="cellIs" dxfId="6" priority="11" operator="lessThan">
      <formula>0</formula>
    </cfRule>
  </conditionalFormatting>
  <conditionalFormatting sqref="D167">
    <cfRule type="cellIs" dxfId="5" priority="9" operator="lessThan">
      <formula>0</formula>
    </cfRule>
  </conditionalFormatting>
  <conditionalFormatting sqref="D287:D297">
    <cfRule type="cellIs" dxfId="4" priority="7" operator="lessThan">
      <formula>0</formula>
    </cfRule>
  </conditionalFormatting>
  <conditionalFormatting sqref="D31:D131">
    <cfRule type="cellIs" dxfId="3" priority="4" operator="greaterThan">
      <formula>0</formula>
    </cfRule>
  </conditionalFormatting>
  <conditionalFormatting sqref="L43">
    <cfRule type="cellIs" dxfId="2" priority="3" operator="lessThan">
      <formula>0.35</formula>
    </cfRule>
  </conditionalFormatting>
  <conditionalFormatting sqref="L58">
    <cfRule type="cellIs" dxfId="1" priority="2" operator="lessThan">
      <formula>0.35</formula>
    </cfRule>
  </conditionalFormatting>
  <conditionalFormatting sqref="L73">
    <cfRule type="cellIs" dxfId="0" priority="1" operator="lessThan">
      <formula>0.35</formula>
    </cfRule>
  </conditionalFormatting>
  <pageMargins left="0.70866141732283472" right="0.70866141732283472" top="0.74803149606299213" bottom="0.74803149606299213" header="0.31496062992125984" footer="0.31496062992125984"/>
  <pageSetup paperSize="256" scale="84"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Juhend</vt:lpstr>
      <vt:lpstr>Tänavavalgustus</vt:lpstr>
    </vt:vector>
  </TitlesOfParts>
  <Company>Keskkonnainvesteeringute Keskus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Tõnis Kurrik</dc:creator>
  <cp:lastModifiedBy>Kati Raudsaar</cp:lastModifiedBy>
  <cp:lastPrinted>2016-03-03T11:45:09Z</cp:lastPrinted>
  <dcterms:created xsi:type="dcterms:W3CDTF">2015-11-09T13:40:09Z</dcterms:created>
  <dcterms:modified xsi:type="dcterms:W3CDTF">2022-05-06T11:59:51Z</dcterms:modified>
</cp:coreProperties>
</file>